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hrisy\Desktop\"/>
    </mc:Choice>
  </mc:AlternateContent>
  <bookViews>
    <workbookView xWindow="0" yWindow="0" windowWidth="28800" windowHeight="12435" tabRatio="596"/>
  </bookViews>
  <sheets>
    <sheet name="LA 8" sheetId="13" r:id="rId1"/>
  </sheets>
  <calcPr calcId="152511"/>
</workbook>
</file>

<file path=xl/calcChain.xml><?xml version="1.0" encoding="utf-8"?>
<calcChain xmlns="http://schemas.openxmlformats.org/spreadsheetml/2006/main">
  <c r="D22" i="13" l="1"/>
  <c r="C79" i="13"/>
  <c r="BT53" i="13" l="1"/>
  <c r="BR53" i="13"/>
  <c r="BP53" i="13"/>
  <c r="BN53" i="13"/>
  <c r="BL53" i="13"/>
  <c r="BO109" i="13"/>
  <c r="BO110" i="13" s="1"/>
  <c r="BO111" i="13" s="1"/>
  <c r="BO112" i="13" s="1"/>
  <c r="BO113" i="13" s="1"/>
  <c r="BO114" i="13" s="1"/>
  <c r="BO115" i="13" s="1"/>
  <c r="BO116" i="13" s="1"/>
  <c r="BO117" i="13" s="1"/>
  <c r="BO118" i="13" s="1"/>
  <c r="BO119" i="13" s="1"/>
  <c r="BO120" i="13" s="1"/>
  <c r="BO121" i="13" s="1"/>
  <c r="BO122" i="13" s="1"/>
  <c r="BO123" i="13" s="1"/>
  <c r="BO124" i="13" s="1"/>
  <c r="BO125" i="13" s="1"/>
  <c r="BO126" i="13" s="1"/>
  <c r="BO127" i="13" s="1"/>
  <c r="BO128" i="13" s="1"/>
  <c r="BO129" i="13" s="1"/>
  <c r="BO130" i="13" s="1"/>
  <c r="BO131" i="13" s="1"/>
  <c r="BO132" i="13" s="1"/>
  <c r="D24" i="13" l="1"/>
  <c r="O99" i="13" l="1"/>
  <c r="O95" i="13"/>
  <c r="O91" i="13"/>
  <c r="O100" i="13"/>
  <c r="O96" i="13"/>
  <c r="O92" i="13"/>
  <c r="O101" i="13"/>
  <c r="O97" i="13"/>
  <c r="O93" i="13"/>
  <c r="O102" i="13"/>
  <c r="O98" i="13"/>
  <c r="O94" i="13"/>
  <c r="AH102" i="13"/>
  <c r="J102" i="13"/>
  <c r="K102" i="13" s="1"/>
  <c r="L102" i="13" s="1"/>
  <c r="M102" i="13" s="1"/>
  <c r="N102" i="13" s="1"/>
  <c r="AH101" i="13"/>
  <c r="J101" i="13"/>
  <c r="K101" i="13" s="1"/>
  <c r="L101" i="13" s="1"/>
  <c r="M101" i="13" s="1"/>
  <c r="N101" i="13" s="1"/>
  <c r="AH100" i="13"/>
  <c r="J100" i="13"/>
  <c r="K100" i="13" s="1"/>
  <c r="L100" i="13" s="1"/>
  <c r="M100" i="13" s="1"/>
  <c r="N100" i="13" s="1"/>
  <c r="AH99" i="13"/>
  <c r="J99" i="13"/>
  <c r="K99" i="13" s="1"/>
  <c r="L99" i="13" s="1"/>
  <c r="M99" i="13" s="1"/>
  <c r="N99" i="13" s="1"/>
  <c r="AH98" i="13"/>
  <c r="J98" i="13"/>
  <c r="K98" i="13" s="1"/>
  <c r="L98" i="13" s="1"/>
  <c r="M98" i="13" s="1"/>
  <c r="N98" i="13" s="1"/>
  <c r="AH97" i="13"/>
  <c r="J97" i="13"/>
  <c r="K97" i="13" s="1"/>
  <c r="L97" i="13" s="1"/>
  <c r="M97" i="13" s="1"/>
  <c r="N97" i="13" s="1"/>
  <c r="AH96" i="13"/>
  <c r="J96" i="13"/>
  <c r="K96" i="13" s="1"/>
  <c r="L96" i="13" s="1"/>
  <c r="M96" i="13" s="1"/>
  <c r="N96" i="13" s="1"/>
  <c r="AH95" i="13"/>
  <c r="J95" i="13"/>
  <c r="K95" i="13" s="1"/>
  <c r="L95" i="13" s="1"/>
  <c r="M95" i="13" s="1"/>
  <c r="N95" i="13" s="1"/>
  <c r="AH94" i="13"/>
  <c r="J94" i="13"/>
  <c r="K94" i="13" s="1"/>
  <c r="L94" i="13" s="1"/>
  <c r="M94" i="13" s="1"/>
  <c r="N94" i="13" s="1"/>
  <c r="AH93" i="13"/>
  <c r="J93" i="13"/>
  <c r="K93" i="13" s="1"/>
  <c r="L93" i="13" s="1"/>
  <c r="M93" i="13" s="1"/>
  <c r="N93" i="13" s="1"/>
  <c r="AH92" i="13"/>
  <c r="J92" i="13"/>
  <c r="K92" i="13" s="1"/>
  <c r="L92" i="13" s="1"/>
  <c r="M92" i="13" s="1"/>
  <c r="N92" i="13" s="1"/>
  <c r="AH91" i="13"/>
  <c r="J91" i="13"/>
  <c r="K91" i="13" s="1"/>
  <c r="L91" i="13" s="1"/>
  <c r="M91" i="13" s="1"/>
  <c r="N91" i="13" s="1"/>
  <c r="AH90" i="13"/>
  <c r="J90" i="13"/>
  <c r="K90" i="13" s="1"/>
  <c r="L90" i="13" s="1"/>
  <c r="M90" i="13" s="1"/>
  <c r="N90" i="13" s="1"/>
  <c r="AH89" i="13"/>
  <c r="J89" i="13"/>
  <c r="K89" i="13" s="1"/>
  <c r="L89" i="13" s="1"/>
  <c r="M89" i="13" s="1"/>
  <c r="N89" i="13" s="1"/>
  <c r="AH88" i="13"/>
  <c r="J88" i="13"/>
  <c r="K88" i="13" s="1"/>
  <c r="L88" i="13" s="1"/>
  <c r="M88" i="13" s="1"/>
  <c r="N88" i="13" s="1"/>
  <c r="AH87" i="13"/>
  <c r="J87" i="13"/>
  <c r="K87" i="13" s="1"/>
  <c r="L87" i="13" s="1"/>
  <c r="M87" i="13" s="1"/>
  <c r="N87" i="13" s="1"/>
  <c r="AH86" i="13"/>
  <c r="J86" i="13"/>
  <c r="K86" i="13" s="1"/>
  <c r="L86" i="13" s="1"/>
  <c r="M86" i="13" s="1"/>
  <c r="N86" i="13" s="1"/>
  <c r="AH85" i="13"/>
  <c r="J85" i="13"/>
  <c r="K85" i="13" s="1"/>
  <c r="L85" i="13" s="1"/>
  <c r="M85" i="13" s="1"/>
  <c r="N85" i="13" s="1"/>
  <c r="AH84" i="13"/>
  <c r="J84" i="13"/>
  <c r="K84" i="13" s="1"/>
  <c r="L84" i="13" s="1"/>
  <c r="M84" i="13" s="1"/>
  <c r="N84" i="13" s="1"/>
  <c r="AH83" i="13"/>
  <c r="J83" i="13"/>
  <c r="K83" i="13" s="1"/>
  <c r="L83" i="13" s="1"/>
  <c r="M83" i="13" s="1"/>
  <c r="N83" i="13" s="1"/>
  <c r="AH82" i="13"/>
  <c r="J82" i="13"/>
  <c r="K82" i="13" s="1"/>
  <c r="L82" i="13" s="1"/>
  <c r="M82" i="13" s="1"/>
  <c r="N82" i="13" s="1"/>
  <c r="AH81" i="13"/>
  <c r="J81" i="13"/>
  <c r="K81" i="13" s="1"/>
  <c r="L81" i="13" s="1"/>
  <c r="M81" i="13" s="1"/>
  <c r="N81" i="13" s="1"/>
  <c r="AH80" i="13"/>
  <c r="J80" i="13"/>
  <c r="K80" i="13" s="1"/>
  <c r="L80" i="13" s="1"/>
  <c r="M80" i="13" s="1"/>
  <c r="N80" i="13" s="1"/>
  <c r="AH79" i="13"/>
  <c r="BQ35" i="13"/>
  <c r="BQ36" i="13" s="1"/>
  <c r="BO35" i="13"/>
  <c r="BO36" i="13" s="1"/>
  <c r="BD1" i="13" l="1"/>
  <c r="Y102" i="13" l="1"/>
  <c r="P102" i="13"/>
  <c r="Q102" i="13" s="1"/>
  <c r="Y100" i="13"/>
  <c r="P100" i="13"/>
  <c r="Q100" i="13" s="1"/>
  <c r="Y98" i="13"/>
  <c r="P98" i="13"/>
  <c r="Q98" i="13" s="1"/>
  <c r="Y96" i="13"/>
  <c r="P96" i="13"/>
  <c r="Q96" i="13" s="1"/>
  <c r="Y94" i="13"/>
  <c r="P94" i="13"/>
  <c r="Q94" i="13" s="1"/>
  <c r="Y92" i="13"/>
  <c r="P92" i="13"/>
  <c r="Q92" i="13" s="1"/>
  <c r="Y90" i="13"/>
  <c r="O90" i="13"/>
  <c r="P90" i="13" s="1"/>
  <c r="Q90" i="13" s="1"/>
  <c r="Y88" i="13"/>
  <c r="O88" i="13"/>
  <c r="P88" i="13" s="1"/>
  <c r="Q88" i="13" s="1"/>
  <c r="Y86" i="13"/>
  <c r="O86" i="13"/>
  <c r="P86" i="13" s="1"/>
  <c r="Q86" i="13" s="1"/>
  <c r="Y84" i="13"/>
  <c r="O84" i="13"/>
  <c r="P84" i="13" s="1"/>
  <c r="Q84" i="13" s="1"/>
  <c r="Y82" i="13"/>
  <c r="O82" i="13"/>
  <c r="P82" i="13" s="1"/>
  <c r="Q82" i="13" s="1"/>
  <c r="Y80" i="13"/>
  <c r="O80" i="13"/>
  <c r="P80" i="13" s="1"/>
  <c r="Q80" i="13" s="1"/>
  <c r="Y99" i="13"/>
  <c r="P93" i="13"/>
  <c r="Q93" i="13" s="1"/>
  <c r="Y91" i="13"/>
  <c r="P95" i="13"/>
  <c r="Q95" i="13" s="1"/>
  <c r="Y93" i="13"/>
  <c r="O79" i="13"/>
  <c r="P79" i="13" s="1"/>
  <c r="P101" i="13"/>
  <c r="Q101" i="13" s="1"/>
  <c r="P97" i="13"/>
  <c r="Q97" i="13" s="1"/>
  <c r="O89" i="13"/>
  <c r="P89" i="13" s="1"/>
  <c r="Q89" i="13" s="1"/>
  <c r="O87" i="13"/>
  <c r="P87" i="13" s="1"/>
  <c r="Q87" i="13" s="1"/>
  <c r="O85" i="13"/>
  <c r="P85" i="13" s="1"/>
  <c r="Q85" i="13" s="1"/>
  <c r="O83" i="13"/>
  <c r="P83" i="13" s="1"/>
  <c r="Q83" i="13" s="1"/>
  <c r="O81" i="13"/>
  <c r="P81" i="13" s="1"/>
  <c r="Q81" i="13" s="1"/>
  <c r="Y89" i="13"/>
  <c r="Y83" i="13"/>
  <c r="J79" i="13"/>
  <c r="K79" i="13" s="1"/>
  <c r="L79" i="13" s="1"/>
  <c r="M79" i="13" s="1"/>
  <c r="N79" i="13" s="1"/>
  <c r="Y87" i="13"/>
  <c r="Y79" i="13"/>
  <c r="Y97" i="13"/>
  <c r="P91" i="13"/>
  <c r="Q91" i="13" s="1"/>
  <c r="Y81" i="13"/>
  <c r="Y95" i="13"/>
  <c r="Y85" i="13"/>
  <c r="Y101" i="13"/>
  <c r="P99" i="13"/>
  <c r="Q99" i="13" s="1"/>
  <c r="AA101" i="13" l="1"/>
  <c r="AB101" i="13" s="1"/>
  <c r="AC101" i="13" s="1"/>
  <c r="AD101" i="13"/>
  <c r="AE101" i="13" s="1"/>
  <c r="AF101" i="13" s="1"/>
  <c r="AD81" i="13"/>
  <c r="AE81" i="13" s="1"/>
  <c r="AF81" i="13" s="1"/>
  <c r="AA81" i="13"/>
  <c r="AB81" i="13" s="1"/>
  <c r="AC81" i="13" s="1"/>
  <c r="AD87" i="13"/>
  <c r="AE87" i="13" s="1"/>
  <c r="AF87" i="13" s="1"/>
  <c r="AA87" i="13"/>
  <c r="AB87" i="13" s="1"/>
  <c r="AC87" i="13" s="1"/>
  <c r="AA93" i="13"/>
  <c r="AB93" i="13" s="1"/>
  <c r="AC93" i="13" s="1"/>
  <c r="AD93" i="13"/>
  <c r="AE93" i="13" s="1"/>
  <c r="AF93" i="13" s="1"/>
  <c r="AA99" i="13"/>
  <c r="AB99" i="13" s="1"/>
  <c r="AC99" i="13" s="1"/>
  <c r="AD99" i="13"/>
  <c r="AE99" i="13" s="1"/>
  <c r="AF99" i="13" s="1"/>
  <c r="AA82" i="13"/>
  <c r="AB82" i="13" s="1"/>
  <c r="AC82" i="13" s="1"/>
  <c r="AD82" i="13"/>
  <c r="AE82" i="13" s="1"/>
  <c r="AF82" i="13" s="1"/>
  <c r="AA86" i="13"/>
  <c r="AB86" i="13" s="1"/>
  <c r="AC86" i="13" s="1"/>
  <c r="AD86" i="13"/>
  <c r="AE86" i="13" s="1"/>
  <c r="AF86" i="13" s="1"/>
  <c r="AA90" i="13"/>
  <c r="AB90" i="13" s="1"/>
  <c r="AC90" i="13" s="1"/>
  <c r="AD90" i="13"/>
  <c r="AE90" i="13" s="1"/>
  <c r="AF90" i="13" s="1"/>
  <c r="AA94" i="13"/>
  <c r="AB94" i="13" s="1"/>
  <c r="AC94" i="13" s="1"/>
  <c r="AD94" i="13"/>
  <c r="AE94" i="13" s="1"/>
  <c r="AF94" i="13" s="1"/>
  <c r="AA98" i="13"/>
  <c r="AB98" i="13" s="1"/>
  <c r="AC98" i="13" s="1"/>
  <c r="AD98" i="13"/>
  <c r="AE98" i="13" s="1"/>
  <c r="AF98" i="13" s="1"/>
  <c r="AA102" i="13"/>
  <c r="AB102" i="13" s="1"/>
  <c r="AC102" i="13" s="1"/>
  <c r="AD102" i="13"/>
  <c r="AE102" i="13" s="1"/>
  <c r="AF102" i="13" s="1"/>
  <c r="AD95" i="13"/>
  <c r="AE95" i="13" s="1"/>
  <c r="AF95" i="13" s="1"/>
  <c r="AA95" i="13"/>
  <c r="AB95" i="13" s="1"/>
  <c r="AC95" i="13" s="1"/>
  <c r="AD79" i="13"/>
  <c r="AE79" i="13" s="1"/>
  <c r="AF79" i="13" s="1"/>
  <c r="AA79" i="13"/>
  <c r="AB79" i="13" s="1"/>
  <c r="AC79" i="13" s="1"/>
  <c r="AA89" i="13"/>
  <c r="AB89" i="13" s="1"/>
  <c r="AC89" i="13" s="1"/>
  <c r="AD89" i="13"/>
  <c r="AE89" i="13" s="1"/>
  <c r="AF89" i="13" s="1"/>
  <c r="Q79" i="13"/>
  <c r="S79" i="13" s="1"/>
  <c r="T79" i="13" s="1"/>
  <c r="AD85" i="13"/>
  <c r="AE85" i="13" s="1"/>
  <c r="AF85" i="13" s="1"/>
  <c r="AA85" i="13"/>
  <c r="AB85" i="13" s="1"/>
  <c r="AC85" i="13" s="1"/>
  <c r="AA97" i="13"/>
  <c r="AB97" i="13" s="1"/>
  <c r="AC97" i="13" s="1"/>
  <c r="AD97" i="13"/>
  <c r="AE97" i="13" s="1"/>
  <c r="AF97" i="13" s="1"/>
  <c r="AD83" i="13"/>
  <c r="AE83" i="13" s="1"/>
  <c r="AF83" i="13" s="1"/>
  <c r="AA83" i="13"/>
  <c r="AB83" i="13" s="1"/>
  <c r="AC83" i="13" s="1"/>
  <c r="AA91" i="13"/>
  <c r="AB91" i="13" s="1"/>
  <c r="AC91" i="13" s="1"/>
  <c r="AD91" i="13"/>
  <c r="AE91" i="13" s="1"/>
  <c r="AF91" i="13" s="1"/>
  <c r="AA80" i="13"/>
  <c r="AB80" i="13" s="1"/>
  <c r="AC80" i="13" s="1"/>
  <c r="AD80" i="13"/>
  <c r="AE80" i="13" s="1"/>
  <c r="AF80" i="13" s="1"/>
  <c r="AA84" i="13"/>
  <c r="AB84" i="13" s="1"/>
  <c r="AC84" i="13" s="1"/>
  <c r="AD84" i="13"/>
  <c r="AE84" i="13" s="1"/>
  <c r="AF84" i="13" s="1"/>
  <c r="AA88" i="13"/>
  <c r="AB88" i="13" s="1"/>
  <c r="AC88" i="13" s="1"/>
  <c r="AD88" i="13"/>
  <c r="AE88" i="13" s="1"/>
  <c r="AF88" i="13" s="1"/>
  <c r="AA92" i="13"/>
  <c r="AB92" i="13" s="1"/>
  <c r="AC92" i="13" s="1"/>
  <c r="AD92" i="13"/>
  <c r="AE92" i="13" s="1"/>
  <c r="AF92" i="13" s="1"/>
  <c r="AA96" i="13"/>
  <c r="AB96" i="13" s="1"/>
  <c r="AC96" i="13" s="1"/>
  <c r="AD96" i="13"/>
  <c r="AE96" i="13" s="1"/>
  <c r="AF96" i="13" s="1"/>
  <c r="AA100" i="13"/>
  <c r="AB100" i="13" s="1"/>
  <c r="AC100" i="13" s="1"/>
  <c r="AD100" i="13"/>
  <c r="AE100" i="13" s="1"/>
  <c r="AF100" i="13" s="1"/>
  <c r="AJ83" i="13" l="1"/>
  <c r="AJ85" i="13"/>
  <c r="AJ84" i="13"/>
  <c r="AJ81" i="13"/>
  <c r="AJ86" i="13"/>
  <c r="AJ95" i="13"/>
  <c r="AJ96" i="13"/>
  <c r="AJ89" i="13"/>
  <c r="AJ98" i="13"/>
  <c r="AJ90" i="13"/>
  <c r="AJ93" i="13"/>
  <c r="AJ101" i="13"/>
  <c r="V79" i="13"/>
  <c r="R80" i="13"/>
  <c r="S80" i="13" s="1"/>
  <c r="AJ88" i="13"/>
  <c r="AJ80" i="13"/>
  <c r="AJ82" i="13"/>
  <c r="AJ79" i="13"/>
  <c r="D23" i="13" s="1"/>
  <c r="AJ87" i="13"/>
  <c r="AJ100" i="13"/>
  <c r="AJ92" i="13"/>
  <c r="AJ91" i="13"/>
  <c r="AJ97" i="13"/>
  <c r="AJ102" i="13"/>
  <c r="AJ94" i="13"/>
  <c r="AJ99" i="13"/>
  <c r="AK79" i="13" l="1"/>
  <c r="T80" i="13"/>
  <c r="S81" i="13"/>
  <c r="R81" i="13" l="1"/>
  <c r="V80" i="13"/>
  <c r="S82" i="13"/>
  <c r="T81" i="13"/>
  <c r="T82" i="13" l="1"/>
  <c r="S83" i="13"/>
  <c r="V81" i="13"/>
  <c r="R82" i="13"/>
  <c r="AK80" i="13"/>
  <c r="AK81" i="13" l="1"/>
  <c r="R83" i="13"/>
  <c r="V82" i="13"/>
  <c r="S84" i="13"/>
  <c r="T83" i="13"/>
  <c r="V83" i="13" l="1"/>
  <c r="R84" i="13"/>
  <c r="AK82" i="13"/>
  <c r="T84" i="13"/>
  <c r="S85" i="13"/>
  <c r="S86" i="13" l="1"/>
  <c r="T85" i="13"/>
  <c r="R85" i="13"/>
  <c r="V84" i="13"/>
  <c r="AK83" i="13"/>
  <c r="T86" i="13" l="1"/>
  <c r="S87" i="13"/>
  <c r="AK84" i="13"/>
  <c r="V85" i="13"/>
  <c r="R86" i="13"/>
  <c r="AK85" i="13" l="1"/>
  <c r="R87" i="13"/>
  <c r="V86" i="13"/>
  <c r="S88" i="13"/>
  <c r="T87" i="13"/>
  <c r="T88" i="13" l="1"/>
  <c r="S89" i="13"/>
  <c r="V87" i="13"/>
  <c r="R88" i="13"/>
  <c r="AK86" i="13"/>
  <c r="S90" i="13" l="1"/>
  <c r="T89" i="13"/>
  <c r="AK87" i="13"/>
  <c r="R89" i="13"/>
  <c r="V88" i="13"/>
  <c r="R90" i="13" l="1"/>
  <c r="V89" i="13"/>
  <c r="T90" i="13"/>
  <c r="S91" i="13"/>
  <c r="AK88" i="13"/>
  <c r="R91" i="13" l="1"/>
  <c r="V90" i="13"/>
  <c r="AK89" i="13"/>
  <c r="S92" i="13"/>
  <c r="T91" i="13"/>
  <c r="R92" i="13" l="1"/>
  <c r="V91" i="13"/>
  <c r="AK90" i="13"/>
  <c r="T92" i="13"/>
  <c r="S93" i="13"/>
  <c r="AK91" i="13" l="1"/>
  <c r="R93" i="13"/>
  <c r="V92" i="13"/>
  <c r="S94" i="13"/>
  <c r="T93" i="13"/>
  <c r="R94" i="13" l="1"/>
  <c r="V93" i="13"/>
  <c r="AK92" i="13"/>
  <c r="T94" i="13"/>
  <c r="S95" i="13"/>
  <c r="R95" i="13" l="1"/>
  <c r="V94" i="13"/>
  <c r="AK93" i="13"/>
  <c r="S96" i="13"/>
  <c r="T95" i="13"/>
  <c r="AK94" i="13" l="1"/>
  <c r="R96" i="13"/>
  <c r="V95" i="13"/>
  <c r="T96" i="13"/>
  <c r="S97" i="13"/>
  <c r="R97" i="13" l="1"/>
  <c r="V96" i="13"/>
  <c r="AK95" i="13"/>
  <c r="S98" i="13"/>
  <c r="T97" i="13"/>
  <c r="R98" i="13" l="1"/>
  <c r="V97" i="13"/>
  <c r="AK96" i="13"/>
  <c r="T98" i="13"/>
  <c r="S99" i="13"/>
  <c r="R99" i="13" l="1"/>
  <c r="V98" i="13"/>
  <c r="AK97" i="13"/>
  <c r="S100" i="13"/>
  <c r="T99" i="13"/>
  <c r="AK98" i="13" l="1"/>
  <c r="R100" i="13"/>
  <c r="V99" i="13"/>
  <c r="T100" i="13"/>
  <c r="S101" i="13"/>
  <c r="AK99" i="13" l="1"/>
  <c r="R101" i="13"/>
  <c r="V100" i="13"/>
  <c r="S102" i="13"/>
  <c r="T102" i="13" s="1"/>
  <c r="V102" i="13" s="1"/>
  <c r="T101" i="13"/>
  <c r="X102" i="13" l="1"/>
  <c r="AK102" i="13"/>
  <c r="AK100" i="13"/>
  <c r="R102" i="13"/>
  <c r="V101" i="13"/>
  <c r="AM102" i="13" l="1"/>
  <c r="X98" i="13"/>
  <c r="AM98" i="13" s="1"/>
  <c r="AN98" i="13" s="1"/>
  <c r="AP98" i="13" s="1"/>
  <c r="AR98" i="13" s="1"/>
  <c r="D25" i="13"/>
  <c r="BQ132" i="13" s="1"/>
  <c r="BR132" i="13" s="1"/>
  <c r="X95" i="13"/>
  <c r="AM95" i="13" s="1"/>
  <c r="AN95" i="13" s="1"/>
  <c r="AP95" i="13" s="1"/>
  <c r="AR95" i="13" s="1"/>
  <c r="X101" i="13"/>
  <c r="AK101" i="13"/>
  <c r="X80" i="13"/>
  <c r="AM80" i="13" s="1"/>
  <c r="X83" i="13"/>
  <c r="AM83" i="13" s="1"/>
  <c r="X79" i="13"/>
  <c r="X87" i="13"/>
  <c r="AM87" i="13" s="1"/>
  <c r="X89" i="13"/>
  <c r="AM89" i="13" s="1"/>
  <c r="X81" i="13"/>
  <c r="AM81" i="13" s="1"/>
  <c r="X91" i="13"/>
  <c r="AM91" i="13" s="1"/>
  <c r="X93" i="13"/>
  <c r="AM93" i="13" s="1"/>
  <c r="X88" i="13"/>
  <c r="AM88" i="13" s="1"/>
  <c r="X86" i="13"/>
  <c r="AM86" i="13" s="1"/>
  <c r="X82" i="13"/>
  <c r="AM82" i="13" s="1"/>
  <c r="X85" i="13"/>
  <c r="AM85" i="13" s="1"/>
  <c r="X94" i="13"/>
  <c r="AM94" i="13" s="1"/>
  <c r="X90" i="13"/>
  <c r="AM90" i="13" s="1"/>
  <c r="X92" i="13"/>
  <c r="AM92" i="13" s="1"/>
  <c r="X84" i="13"/>
  <c r="AM84" i="13" s="1"/>
  <c r="X99" i="13"/>
  <c r="AM99" i="13" s="1"/>
  <c r="X96" i="13"/>
  <c r="AM96" i="13" s="1"/>
  <c r="X100" i="13"/>
  <c r="AM100" i="13" s="1"/>
  <c r="X97" i="13"/>
  <c r="AM97" i="13" s="1"/>
  <c r="AO102" i="13" l="1"/>
  <c r="AQ102" i="13" s="1"/>
  <c r="AS102" i="13" s="1"/>
  <c r="AN102" i="13"/>
  <c r="AP102" i="13" s="1"/>
  <c r="AR102" i="13" s="1"/>
  <c r="AO98" i="13"/>
  <c r="AQ98" i="13" s="1"/>
  <c r="AS98" i="13" s="1"/>
  <c r="AO95" i="13"/>
  <c r="AQ95" i="13" s="1"/>
  <c r="AS95" i="13" s="1"/>
  <c r="AO85" i="13"/>
  <c r="AQ85" i="13" s="1"/>
  <c r="AS85" i="13" s="1"/>
  <c r="AN85" i="13"/>
  <c r="AP85" i="13" s="1"/>
  <c r="AR85" i="13" s="1"/>
  <c r="AN93" i="13"/>
  <c r="AP93" i="13" s="1"/>
  <c r="AR93" i="13" s="1"/>
  <c r="AO93" i="13"/>
  <c r="AQ93" i="13" s="1"/>
  <c r="AS93" i="13" s="1"/>
  <c r="AN87" i="13"/>
  <c r="AP87" i="13" s="1"/>
  <c r="AR87" i="13" s="1"/>
  <c r="AO87" i="13"/>
  <c r="AQ87" i="13" s="1"/>
  <c r="AS87" i="13" s="1"/>
  <c r="AO99" i="13"/>
  <c r="AQ99" i="13" s="1"/>
  <c r="AS99" i="13" s="1"/>
  <c r="AN99" i="13"/>
  <c r="AP99" i="13" s="1"/>
  <c r="AR99" i="13" s="1"/>
  <c r="AO94" i="13"/>
  <c r="AQ94" i="13" s="1"/>
  <c r="AS94" i="13" s="1"/>
  <c r="AN94" i="13"/>
  <c r="AP94" i="13" s="1"/>
  <c r="AR94" i="13" s="1"/>
  <c r="AO88" i="13"/>
  <c r="AQ88" i="13" s="1"/>
  <c r="AS88" i="13" s="1"/>
  <c r="AN88" i="13"/>
  <c r="AP88" i="13" s="1"/>
  <c r="AR88" i="13" s="1"/>
  <c r="AO89" i="13"/>
  <c r="AQ89" i="13" s="1"/>
  <c r="AS89" i="13" s="1"/>
  <c r="AN89" i="13"/>
  <c r="AP89" i="13" s="1"/>
  <c r="AR89" i="13" s="1"/>
  <c r="AN80" i="13"/>
  <c r="AP80" i="13" s="1"/>
  <c r="AR80" i="13" s="1"/>
  <c r="AO80" i="13"/>
  <c r="AQ80" i="13" s="1"/>
  <c r="AS80" i="13" s="1"/>
  <c r="AO84" i="13"/>
  <c r="AQ84" i="13" s="1"/>
  <c r="AS84" i="13" s="1"/>
  <c r="AN84" i="13"/>
  <c r="AP84" i="13" s="1"/>
  <c r="AR84" i="13" s="1"/>
  <c r="AN97" i="13"/>
  <c r="AP97" i="13" s="1"/>
  <c r="AR97" i="13" s="1"/>
  <c r="AO97" i="13"/>
  <c r="AQ97" i="13" s="1"/>
  <c r="AS97" i="13" s="1"/>
  <c r="AO96" i="13"/>
  <c r="AQ96" i="13" s="1"/>
  <c r="AS96" i="13" s="1"/>
  <c r="AN96" i="13"/>
  <c r="AP96" i="13" s="1"/>
  <c r="AR96" i="13" s="1"/>
  <c r="AO90" i="13"/>
  <c r="AQ90" i="13" s="1"/>
  <c r="AS90" i="13" s="1"/>
  <c r="AN90" i="13"/>
  <c r="AP90" i="13" s="1"/>
  <c r="AR90" i="13" s="1"/>
  <c r="AN86" i="13"/>
  <c r="AP86" i="13" s="1"/>
  <c r="AR86" i="13" s="1"/>
  <c r="AO86" i="13"/>
  <c r="AQ86" i="13" s="1"/>
  <c r="AS86" i="13" s="1"/>
  <c r="AN81" i="13"/>
  <c r="AP81" i="13" s="1"/>
  <c r="AR81" i="13" s="1"/>
  <c r="AO81" i="13"/>
  <c r="AQ81" i="13" s="1"/>
  <c r="AS81" i="13" s="1"/>
  <c r="AN83" i="13"/>
  <c r="AP83" i="13" s="1"/>
  <c r="AR83" i="13" s="1"/>
  <c r="AO83" i="13"/>
  <c r="AQ83" i="13" s="1"/>
  <c r="AS83" i="13" s="1"/>
  <c r="AN100" i="13"/>
  <c r="AP100" i="13" s="1"/>
  <c r="AR100" i="13" s="1"/>
  <c r="AO100" i="13"/>
  <c r="AQ100" i="13" s="1"/>
  <c r="AS100" i="13" s="1"/>
  <c r="AN92" i="13"/>
  <c r="AP92" i="13" s="1"/>
  <c r="AR92" i="13" s="1"/>
  <c r="AO92" i="13"/>
  <c r="AQ92" i="13" s="1"/>
  <c r="AS92" i="13" s="1"/>
  <c r="AN82" i="13"/>
  <c r="AP82" i="13" s="1"/>
  <c r="AR82" i="13" s="1"/>
  <c r="AO82" i="13"/>
  <c r="AQ82" i="13" s="1"/>
  <c r="AS82" i="13" s="1"/>
  <c r="AN91" i="13"/>
  <c r="AP91" i="13" s="1"/>
  <c r="AR91" i="13" s="1"/>
  <c r="AO91" i="13"/>
  <c r="AQ91" i="13" s="1"/>
  <c r="AS91" i="13" s="1"/>
  <c r="AM79" i="13"/>
  <c r="AM101" i="13"/>
  <c r="AO79" i="13" l="1"/>
  <c r="AQ79" i="13" s="1"/>
  <c r="AS79" i="13" s="1"/>
  <c r="AN79" i="13"/>
  <c r="AP79" i="13" s="1"/>
  <c r="AR79" i="13" s="1"/>
  <c r="AO101" i="13"/>
  <c r="AQ101" i="13" s="1"/>
  <c r="AS101" i="13" s="1"/>
  <c r="AN101" i="13"/>
  <c r="AP101" i="13" s="1"/>
  <c r="AR101" i="13" s="1"/>
  <c r="D11" i="13" l="1"/>
  <c r="D13" i="13"/>
  <c r="BQ117" i="13"/>
  <c r="BR117" i="13" s="1"/>
  <c r="D33" i="13"/>
  <c r="BQ116" i="13"/>
  <c r="BR116" i="13" s="1"/>
  <c r="BQ123" i="13"/>
  <c r="BR123" i="13" s="1"/>
  <c r="BQ126" i="13"/>
  <c r="BR126" i="13" s="1"/>
  <c r="BQ110" i="13"/>
  <c r="BR110" i="13" s="1"/>
  <c r="BQ115" i="13"/>
  <c r="BR115" i="13" s="1"/>
  <c r="BQ120" i="13"/>
  <c r="BR120" i="13" s="1"/>
  <c r="BQ118" i="13"/>
  <c r="BR118" i="13" s="1"/>
  <c r="BQ114" i="13"/>
  <c r="BR114" i="13" s="1"/>
  <c r="BQ124" i="13"/>
  <c r="BR124" i="13" s="1"/>
  <c r="BQ131" i="13"/>
  <c r="BQ109" i="13"/>
  <c r="BR109" i="13" s="1"/>
  <c r="BQ113" i="13"/>
  <c r="BR113" i="13" s="1"/>
  <c r="BQ128" i="13"/>
  <c r="BR128" i="13" s="1"/>
  <c r="BQ130" i="13"/>
  <c r="BR130" i="13" s="1"/>
  <c r="BQ125" i="13"/>
  <c r="BR125" i="13" s="1"/>
  <c r="BQ122" i="13"/>
  <c r="BR122" i="13" s="1"/>
  <c r="BQ108" i="13"/>
  <c r="BQ129" i="13"/>
  <c r="BR129" i="13" s="1"/>
  <c r="BQ112" i="13"/>
  <c r="BR112" i="13" s="1"/>
  <c r="BQ127" i="13"/>
  <c r="BR127" i="13" s="1"/>
  <c r="BQ111" i="13"/>
  <c r="BR111" i="13" s="1"/>
  <c r="BQ121" i="13"/>
  <c r="BR121" i="13" s="1"/>
  <c r="BQ119" i="13"/>
  <c r="BR119" i="13" s="1"/>
  <c r="F33" i="13"/>
  <c r="F34" i="13" l="1"/>
  <c r="E67" i="13" s="1"/>
  <c r="F28" i="13" s="1"/>
  <c r="D34" i="13"/>
  <c r="D67" i="13" s="1"/>
  <c r="D28" i="13" s="1"/>
  <c r="BR108" i="13"/>
  <c r="BB63" i="13"/>
  <c r="D71" i="13" s="1"/>
  <c r="BR131" i="13"/>
  <c r="CE63" i="13"/>
  <c r="D72" i="13" s="1"/>
  <c r="BD3" i="13"/>
  <c r="BU3" i="13"/>
  <c r="BU39" i="13"/>
  <c r="BK5" i="13"/>
  <c r="CB5" i="13"/>
  <c r="BK39" i="13"/>
  <c r="BS128" i="13" l="1"/>
  <c r="BT128" i="13" s="1"/>
  <c r="BX55" i="13" s="1"/>
  <c r="BS124" i="13"/>
  <c r="BT124" i="13" s="1"/>
  <c r="BT55" i="13" s="1"/>
  <c r="BS120" i="13"/>
  <c r="BT120" i="13" s="1"/>
  <c r="BP55" i="13" s="1"/>
  <c r="BS116" i="13"/>
  <c r="BT116" i="13" s="1"/>
  <c r="BL55" i="13" s="1"/>
  <c r="BS112" i="13"/>
  <c r="BT112" i="13" s="1"/>
  <c r="BH55" i="13" s="1"/>
  <c r="BS108" i="13"/>
  <c r="BT108" i="13" s="1"/>
  <c r="BD55" i="13" s="1"/>
  <c r="BD56" i="13" s="1"/>
  <c r="BD57" i="13" s="1"/>
  <c r="BS129" i="13"/>
  <c r="BT129" i="13" s="1"/>
  <c r="BY55" i="13" s="1"/>
  <c r="BS125" i="13"/>
  <c r="BT125" i="13" s="1"/>
  <c r="BU55" i="13" s="1"/>
  <c r="BS121" i="13"/>
  <c r="BT121" i="13" s="1"/>
  <c r="BQ55" i="13" s="1"/>
  <c r="BS117" i="13"/>
  <c r="BT117" i="13" s="1"/>
  <c r="BM55" i="13" s="1"/>
  <c r="BS113" i="13"/>
  <c r="BT113" i="13" s="1"/>
  <c r="BI55" i="13" s="1"/>
  <c r="BS109" i="13"/>
  <c r="BT109" i="13" s="1"/>
  <c r="BE55" i="13" s="1"/>
  <c r="BS130" i="13"/>
  <c r="BT130" i="13" s="1"/>
  <c r="BZ55" i="13" s="1"/>
  <c r="BS126" i="13"/>
  <c r="BT126" i="13" s="1"/>
  <c r="BV55" i="13" s="1"/>
  <c r="BS122" i="13"/>
  <c r="BT122" i="13" s="1"/>
  <c r="BR55" i="13" s="1"/>
  <c r="BS118" i="13"/>
  <c r="BT118" i="13" s="1"/>
  <c r="BN55" i="13" s="1"/>
  <c r="BS114" i="13"/>
  <c r="BT114" i="13" s="1"/>
  <c r="BJ55" i="13" s="1"/>
  <c r="BS110" i="13"/>
  <c r="BT110" i="13" s="1"/>
  <c r="BF55" i="13" s="1"/>
  <c r="BS131" i="13"/>
  <c r="BT131" i="13" s="1"/>
  <c r="CA55" i="13" s="1"/>
  <c r="BS127" i="13"/>
  <c r="BT127" i="13" s="1"/>
  <c r="BW55" i="13" s="1"/>
  <c r="BS123" i="13"/>
  <c r="BT123" i="13" s="1"/>
  <c r="BS55" i="13" s="1"/>
  <c r="BS119" i="13"/>
  <c r="BT119" i="13" s="1"/>
  <c r="BO55" i="13" s="1"/>
  <c r="BS115" i="13"/>
  <c r="BT115" i="13" s="1"/>
  <c r="BK55" i="13" s="1"/>
  <c r="BS111" i="13"/>
  <c r="BT111" i="13" s="1"/>
  <c r="BG55" i="13" s="1"/>
  <c r="BS132" i="13"/>
  <c r="BT132" i="13" s="1"/>
  <c r="CB55" i="13" s="1"/>
  <c r="CB56" i="13" s="1"/>
  <c r="CB57" i="13" s="1"/>
  <c r="D27" i="13"/>
  <c r="B70" i="13" s="1"/>
  <c r="D69" i="13"/>
  <c r="D70" i="13"/>
  <c r="CA56" i="13" l="1"/>
  <c r="CA57" i="13" s="1"/>
  <c r="CB29" i="13"/>
  <c r="BZ29" i="13"/>
  <c r="BZ35" i="13" s="1"/>
  <c r="BZ36" i="13" s="1"/>
  <c r="BX30" i="13"/>
  <c r="BX35" i="13" s="1"/>
  <c r="BX36" i="13" s="1"/>
  <c r="CB30" i="13"/>
  <c r="CB31" i="13"/>
  <c r="BV31" i="13"/>
  <c r="CB32" i="13"/>
  <c r="BT32" i="13"/>
  <c r="CB33" i="13"/>
  <c r="BR33" i="13"/>
  <c r="CB34" i="13"/>
  <c r="BP34" i="13"/>
  <c r="CB18" i="13"/>
  <c r="BN18" i="13"/>
  <c r="CB19" i="13"/>
  <c r="BL19" i="13"/>
  <c r="BK20" i="13"/>
  <c r="CA20" i="13"/>
  <c r="BK21" i="13"/>
  <c r="BY21" i="13"/>
  <c r="BY35" i="13" s="1"/>
  <c r="BY36" i="13" s="1"/>
  <c r="BK22" i="13"/>
  <c r="BW22" i="13"/>
  <c r="BW35" i="13" s="1"/>
  <c r="BW36" i="13" s="1"/>
  <c r="BU23" i="13"/>
  <c r="BK23" i="13"/>
  <c r="BU24" i="13"/>
  <c r="BI24" i="13"/>
  <c r="BI35" i="13" s="1"/>
  <c r="BI36" i="13" s="1"/>
  <c r="BU25" i="13"/>
  <c r="BG25" i="13"/>
  <c r="BG35" i="13" s="1"/>
  <c r="BG36" i="13" s="1"/>
  <c r="BU26" i="13"/>
  <c r="BE26" i="13"/>
  <c r="BD27" i="13"/>
  <c r="BT27" i="13"/>
  <c r="BT35" i="13" s="1"/>
  <c r="BT36" i="13" s="1"/>
  <c r="BD28" i="13"/>
  <c r="BR28" i="13"/>
  <c r="BD29" i="13"/>
  <c r="BP29" i="13"/>
  <c r="BP35" i="13" s="1"/>
  <c r="BP36" i="13" s="1"/>
  <c r="BD30" i="13"/>
  <c r="BN30" i="13"/>
  <c r="BD31" i="13"/>
  <c r="BL31" i="13"/>
  <c r="BD32" i="13"/>
  <c r="BJ32" i="13"/>
  <c r="BD33" i="13"/>
  <c r="BH33" i="13"/>
  <c r="BD34" i="13"/>
  <c r="BF34" i="13"/>
  <c r="BU43" i="13"/>
  <c r="BS43" i="13"/>
  <c r="BU44" i="13"/>
  <c r="BQ44" i="13"/>
  <c r="BU45" i="13"/>
  <c r="BO45" i="13"/>
  <c r="BU46" i="13"/>
  <c r="BM46" i="13"/>
  <c r="BU47" i="13"/>
  <c r="BK47" i="13"/>
  <c r="BK48" i="13"/>
  <c r="BS48" i="13"/>
  <c r="BK50" i="13"/>
  <c r="BO50" i="13"/>
  <c r="BK49" i="13"/>
  <c r="BQ49" i="13"/>
  <c r="BK51" i="13"/>
  <c r="BM51" i="13"/>
  <c r="BM56" i="13"/>
  <c r="BM57" i="13" s="1"/>
  <c r="BW56" i="13"/>
  <c r="BW57" i="13" s="1"/>
  <c r="BS35" i="13"/>
  <c r="BS36" i="13" s="1"/>
  <c r="BV56" i="13"/>
  <c r="BV57" i="13" s="1"/>
  <c r="BF56" i="13"/>
  <c r="BF57" i="13" s="1"/>
  <c r="BJ56" i="13"/>
  <c r="BJ57" i="13" s="1"/>
  <c r="BR56" i="13"/>
  <c r="BR57" i="13" s="1"/>
  <c r="BZ56" i="13"/>
  <c r="BZ57" i="13" s="1"/>
  <c r="BE56" i="13"/>
  <c r="BE57" i="13" s="1"/>
  <c r="BY56" i="13"/>
  <c r="BY57" i="13" s="1"/>
  <c r="BO56" i="13"/>
  <c r="BO57" i="13" s="1"/>
  <c r="BP56" i="13"/>
  <c r="BP57" i="13" s="1"/>
  <c r="BK56" i="13"/>
  <c r="BK57" i="13" s="1"/>
  <c r="BI56" i="13"/>
  <c r="BI57" i="13" s="1"/>
  <c r="BS56" i="13"/>
  <c r="BS57" i="13" s="1"/>
  <c r="BH56" i="13"/>
  <c r="BH57" i="13" s="1"/>
  <c r="BU56" i="13"/>
  <c r="BU57" i="13" s="1"/>
  <c r="BQ56" i="13"/>
  <c r="BQ57" i="13" s="1"/>
  <c r="BG56" i="13"/>
  <c r="BG57" i="13" s="1"/>
  <c r="BN56" i="13"/>
  <c r="BN57" i="13" s="1"/>
  <c r="BX56" i="13"/>
  <c r="BX57" i="13" s="1"/>
  <c r="BL56" i="13"/>
  <c r="BL57" i="13" s="1"/>
  <c r="BM35" i="13"/>
  <c r="BM36" i="13" s="1"/>
  <c r="BT56" i="13"/>
  <c r="BT57" i="13" s="1"/>
  <c r="CB35" i="13" l="1"/>
  <c r="CB36" i="13" s="1"/>
  <c r="BU35" i="13"/>
  <c r="BU36" i="13" s="1"/>
  <c r="BL35" i="13"/>
  <c r="BL36" i="13" s="1"/>
  <c r="BS53" i="13"/>
  <c r="BU53" i="13"/>
  <c r="BK53" i="13"/>
  <c r="BO53" i="13"/>
  <c r="BM53" i="13"/>
  <c r="BQ53" i="13"/>
  <c r="BF35" i="13"/>
  <c r="BF36" i="13" s="1"/>
  <c r="CA35" i="13"/>
  <c r="CA36" i="13" s="1"/>
  <c r="BR35" i="13"/>
  <c r="BR36" i="13" s="1"/>
  <c r="BJ35" i="13"/>
  <c r="BJ36" i="13" s="1"/>
  <c r="BN35" i="13"/>
  <c r="BN36" i="13" s="1"/>
  <c r="BH35" i="13"/>
  <c r="BH36" i="13" s="1"/>
  <c r="BK35" i="13"/>
  <c r="BK36" i="13" s="1"/>
  <c r="BV35" i="13"/>
  <c r="BV36" i="13" s="1"/>
  <c r="BE35" i="13"/>
  <c r="BE36" i="13" s="1"/>
  <c r="BD35" i="13"/>
  <c r="BD36" i="13" s="1"/>
</calcChain>
</file>

<file path=xl/sharedStrings.xml><?xml version="1.0" encoding="utf-8"?>
<sst xmlns="http://schemas.openxmlformats.org/spreadsheetml/2006/main" count="95" uniqueCount="61">
  <si>
    <t>b</t>
  </si>
  <si>
    <t>k</t>
  </si>
  <si>
    <t>b/2</t>
  </si>
  <si>
    <t>sin b/2</t>
  </si>
  <si>
    <t>d</t>
  </si>
  <si>
    <t>2c</t>
  </si>
  <si>
    <t>e=a/2</t>
  </si>
  <si>
    <t>sin(e)</t>
  </si>
  <si>
    <t>c=sin(b/2)*d</t>
  </si>
  <si>
    <t>f=sin(e)*2c</t>
  </si>
  <si>
    <t>g center of  mass -x</t>
  </si>
  <si>
    <t>h=g+f</t>
  </si>
  <si>
    <t>center of mass X</t>
  </si>
  <si>
    <t>kg</t>
  </si>
  <si>
    <t>Fa=((L-a)/L)*G</t>
  </si>
  <si>
    <t>Fb=(a/L)*G</t>
  </si>
  <si>
    <t>enter the value of a-angle</t>
  </si>
  <si>
    <t>front</t>
  </si>
  <si>
    <t>rear</t>
  </si>
  <si>
    <t>Weight total:</t>
  </si>
  <si>
    <t>2 motors, kg</t>
  </si>
  <si>
    <t>front motor</t>
  </si>
  <si>
    <t>rear motor</t>
  </si>
  <si>
    <t>a - общ ъгъл</t>
  </si>
  <si>
    <t>sin t</t>
  </si>
  <si>
    <t>m= sin t *n(const)</t>
  </si>
  <si>
    <t>sin r</t>
  </si>
  <si>
    <t>p= sin r *q(const)</t>
  </si>
  <si>
    <t xml:space="preserve">g - тегло на боксожете под тази </t>
  </si>
  <si>
    <t>L=m+n</t>
  </si>
  <si>
    <t>z- център на тежест на боксовете след него спрямо първата колона</t>
  </si>
  <si>
    <t>J=x-p</t>
  </si>
  <si>
    <t>A=z-J</t>
  </si>
  <si>
    <t>Fa=((L-A)/L)*G</t>
  </si>
  <si>
    <t>Fb=(A/L)*G</t>
  </si>
  <si>
    <t>k - safety factor</t>
  </si>
  <si>
    <t>center  om mass</t>
  </si>
  <si>
    <t>2 points-one motor
without EXBAR 12</t>
  </si>
  <si>
    <t>LA 8</t>
  </si>
  <si>
    <t>t= 70.87-a</t>
  </si>
  <si>
    <t>r= 38.97+a</t>
  </si>
  <si>
    <t>from 0 to 6</t>
  </si>
  <si>
    <t>from 0 to 12</t>
  </si>
  <si>
    <t>L(2motors)fr 8=</t>
  </si>
  <si>
    <t>a(2motors)fr 8=a-50</t>
  </si>
  <si>
    <t>L(2motors) 
with exbar in front or at the back fr 8</t>
  </si>
  <si>
    <t>a(2motors)with 
exbar in front =a+300 fr 8</t>
  </si>
  <si>
    <t>G на системата</t>
  </si>
  <si>
    <t xml:space="preserve">k - safety factor
of FR 8 </t>
  </si>
  <si>
    <t>k - safety factor
of FR 8</t>
  </si>
  <si>
    <t>Център на тежест на си-та</t>
  </si>
  <si>
    <t>брой колони</t>
  </si>
  <si>
    <t>enter the angle of frame FR 8</t>
  </si>
  <si>
    <t>without EXBAR 8</t>
  </si>
  <si>
    <t>1 point-one motor with exbar 8</t>
  </si>
  <si>
    <t>2 points-one motor
with EXBAR 8</t>
  </si>
  <si>
    <t>with EXBAR 8 at the back</t>
  </si>
  <si>
    <t>with EXBAR 8 at the front</t>
  </si>
  <si>
    <t>LA 8, FR 8</t>
  </si>
  <si>
    <t>enter the number of cabinets 
from 1 up to 24</t>
  </si>
  <si>
    <t>Total weight includes: FR 8 ( 12.5 kg), EXBAR 8 (2.8 kg), Main LS Cables (30 kg)</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</si>
</sst>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0"/>
      <name val="Arial"/>
    </font>
    <font>
      <sz val="10"/>
      <name val="Arial"/>
      <family val="2"/>
    </font>
    <font>
      <b/>
      <sz val="10"/>
      <name val="Arial"/>
      <family val="2"/>
    </font>
    <font>
      <b/>
      <sz val="20"/>
      <name val="Arial"/>
      <family val="2"/>
    </font>
    <font>
      <b/>
      <sz val="12"/>
      <name val="Arial"/>
      <family val="2"/>
    </font>
    <font>
      <sz val="12"/>
      <name val="Arial"/>
      <family val="2"/>
    </font>
    <font>
      <b/>
      <sz val="12"/>
      <color indexed="10"/>
      <name val="Arial"/>
      <family val="2"/>
    </font>
    <font>
      <b/>
      <sz val="14"/>
      <name val="Arial Narrow"/>
      <family val="2"/>
    </font>
    <font>
      <b/>
      <sz val="10"/>
      <color indexed="12"/>
      <name val="Arial"/>
      <family val="2"/>
    </font>
    <font>
      <b/>
      <sz val="12"/>
      <color indexed="12"/>
      <name val="Arial"/>
      <family val="2"/>
    </font>
    <font>
      <b/>
      <sz val="20"/>
      <name val="Arial Narrow"/>
      <family val="2"/>
    </font>
    <font>
      <b/>
      <sz val="12"/>
      <name val="Arial Narrow"/>
      <family val="2"/>
      <charset val="204"/>
    </font>
    <font>
      <b/>
      <sz val="12"/>
      <color indexed="11"/>
      <name val="Arial"/>
      <family val="2"/>
    </font>
    <font>
      <b/>
      <sz val="12"/>
      <color indexed="57"/>
      <name val="Arial"/>
      <family val="2"/>
    </font>
    <font>
      <b/>
      <sz val="10"/>
      <color indexed="57"/>
      <name val="Arial"/>
      <family val="2"/>
    </font>
    <font>
      <b/>
      <sz val="12"/>
      <color indexed="57"/>
      <name val="Arial Narrow"/>
      <family val="2"/>
    </font>
    <font>
      <b/>
      <sz val="12"/>
      <color indexed="17"/>
      <name val="Arial"/>
      <family val="2"/>
    </font>
    <font>
      <sz val="10"/>
      <color indexed="17"/>
      <name val="Arial"/>
      <family val="2"/>
    </font>
    <font>
      <sz val="12"/>
      <color indexed="11"/>
      <name val="Arial"/>
      <family val="2"/>
    </font>
    <font>
      <sz val="14"/>
      <name val="Arial"/>
      <family val="2"/>
    </font>
    <font>
      <b/>
      <sz val="10"/>
      <color indexed="10"/>
      <name val="Arial"/>
      <family val="2"/>
    </font>
    <font>
      <b/>
      <sz val="12"/>
      <color indexed="12"/>
      <name val="Arial Narrow"/>
      <family val="2"/>
    </font>
    <font>
      <b/>
      <sz val="12"/>
      <color indexed="17"/>
      <name val="Arial Narrow"/>
      <family val="2"/>
    </font>
    <font>
      <b/>
      <sz val="10"/>
      <color indexed="53"/>
      <name val="Arial"/>
      <family val="2"/>
    </font>
    <font>
      <b/>
      <sz val="12"/>
      <color indexed="53"/>
      <name val="Arial Narrow"/>
      <family val="2"/>
    </font>
    <font>
      <b/>
      <sz val="24"/>
      <name val="Arial Narrow"/>
      <family val="2"/>
    </font>
    <font>
      <b/>
      <sz val="16"/>
      <name val="Arial"/>
      <family val="2"/>
    </font>
    <font>
      <b/>
      <sz val="16"/>
      <name val="Arial Narrow"/>
      <family val="2"/>
    </font>
    <font>
      <sz val="12"/>
      <color indexed="10"/>
      <name val="Arial"/>
      <family val="2"/>
    </font>
    <font>
      <b/>
      <sz val="12"/>
      <color indexed="16"/>
      <name val="Arial"/>
      <family val="2"/>
    </font>
    <font>
      <sz val="10"/>
      <color indexed="10"/>
      <name val="Arial"/>
      <family val="2"/>
    </font>
    <font>
      <b/>
      <sz val="12"/>
      <color indexed="48"/>
      <name val="Arial"/>
      <family val="2"/>
    </font>
    <font>
      <b/>
      <sz val="12"/>
      <color indexed="8"/>
      <name val="Arial"/>
      <family val="2"/>
    </font>
    <font>
      <b/>
      <sz val="14"/>
      <name val="Arial"/>
      <family val="2"/>
    </font>
    <font>
      <b/>
      <sz val="14"/>
      <color indexed="12"/>
      <name val="Arial"/>
      <family val="2"/>
    </font>
    <font>
      <b/>
      <sz val="14"/>
      <color indexed="10"/>
      <name val="Arial"/>
      <family val="2"/>
    </font>
    <font>
      <sz val="10"/>
      <name val="Arial"/>
      <family val="2"/>
      <charset val="204"/>
    </font>
    <font>
      <sz val="6"/>
      <name val="Arial"/>
      <family val="2"/>
    </font>
    <font>
      <b/>
      <sz val="10"/>
      <color indexed="17"/>
      <name val="Arial"/>
      <family val="2"/>
    </font>
    <font>
      <b/>
      <sz val="10"/>
      <color indexed="11"/>
      <name val="Arial"/>
      <family val="2"/>
    </font>
    <font>
      <sz val="10"/>
      <color indexed="57"/>
      <name val="Arial"/>
      <family val="2"/>
    </font>
    <font>
      <sz val="10"/>
      <color indexed="8"/>
      <name val="Arial"/>
      <family val="2"/>
    </font>
    <font>
      <b/>
      <sz val="10"/>
      <color indexed="48"/>
      <name val="Arial"/>
      <family val="2"/>
    </font>
    <font>
      <b/>
      <sz val="12"/>
      <color rgb="FFFF0000"/>
      <name val="Arial"/>
      <family val="2"/>
    </font>
    <font>
      <b/>
      <sz val="12"/>
      <name val="Arial"/>
      <family val="2"/>
      <charset val="204"/>
    </font>
    <font>
      <b/>
      <sz val="12"/>
      <color theme="5"/>
      <name val="Arial"/>
      <family val="2"/>
      <charset val="204"/>
    </font>
    <font>
      <b/>
      <sz val="14"/>
      <color indexed="14"/>
      <name val="Arial"/>
      <family val="2"/>
      <charset val="204"/>
    </font>
  </fonts>
  <fills count="13">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41"/>
        <bgColor indexed="64"/>
      </patternFill>
    </fill>
    <fill>
      <patternFill patternType="solid">
        <fgColor indexed="44"/>
        <bgColor indexed="64"/>
      </patternFill>
    </fill>
    <fill>
      <patternFill patternType="solid">
        <fgColor indexed="42"/>
        <bgColor indexed="64"/>
      </patternFill>
    </fill>
    <fill>
      <patternFill patternType="lightUp"/>
    </fill>
    <fill>
      <patternFill patternType="solid">
        <fgColor rgb="FFFFFF00"/>
        <bgColor indexed="64"/>
      </patternFill>
    </fill>
    <fill>
      <patternFill patternType="solid">
        <fgColor indexed="49"/>
        <bgColor indexed="64"/>
      </patternFill>
    </fill>
    <fill>
      <patternFill patternType="solid">
        <fgColor rgb="FF92D050"/>
        <bgColor indexed="64"/>
      </patternFill>
    </fill>
  </fills>
  <borders count="32">
    <border>
      <left/>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3">
    <xf numFmtId="0" fontId="0" fillId="0" borderId="0"/>
    <xf numFmtId="0" fontId="36" fillId="0" borderId="0"/>
    <xf numFmtId="0" fontId="1" fillId="0" borderId="0"/>
  </cellStyleXfs>
  <cellXfs count="229">
    <xf numFmtId="0" fontId="0" fillId="0" borderId="0" xfId="0"/>
    <xf numFmtId="0" fontId="33" fillId="0" borderId="0" xfId="2" applyFont="1" applyBorder="1" applyAlignment="1">
      <alignment horizontal="right"/>
    </xf>
    <xf numFmtId="0" fontId="33" fillId="0" borderId="0" xfId="2" applyFont="1" applyBorder="1"/>
    <xf numFmtId="0" fontId="4" fillId="0" borderId="0" xfId="2" applyFont="1" applyFill="1"/>
    <xf numFmtId="0" fontId="1" fillId="0" borderId="0" xfId="2"/>
    <xf numFmtId="0" fontId="1" fillId="0" borderId="0" xfId="2" applyFill="1"/>
    <xf numFmtId="0" fontId="10" fillId="0" borderId="0" xfId="2" applyNumberFormat="1" applyFont="1" applyFill="1" applyBorder="1" applyAlignment="1">
      <alignment horizontal="center"/>
    </xf>
    <xf numFmtId="0" fontId="38" fillId="0" borderId="1" xfId="2" applyFont="1" applyBorder="1" applyAlignment="1">
      <alignment horizontal="left"/>
    </xf>
    <xf numFmtId="0" fontId="38" fillId="0" borderId="1" xfId="2" applyFont="1" applyBorder="1"/>
    <xf numFmtId="0" fontId="38" fillId="0" borderId="18" xfId="2" applyFont="1" applyBorder="1" applyAlignment="1">
      <alignment horizontal="right"/>
    </xf>
    <xf numFmtId="0" fontId="2" fillId="0" borderId="0" xfId="2" applyFont="1" applyBorder="1"/>
    <xf numFmtId="0" fontId="38" fillId="0" borderId="9" xfId="2" applyFont="1" applyBorder="1"/>
    <xf numFmtId="0" fontId="38" fillId="0" borderId="0" xfId="2" applyFont="1" applyBorder="1"/>
    <xf numFmtId="0" fontId="1" fillId="0" borderId="0" xfId="2" applyBorder="1"/>
    <xf numFmtId="1" fontId="22" fillId="0" borderId="0" xfId="2" applyNumberFormat="1" applyFont="1" applyBorder="1" applyAlignment="1"/>
    <xf numFmtId="1" fontId="22" fillId="0" borderId="4" xfId="2" applyNumberFormat="1" applyFont="1" applyBorder="1" applyAlignment="1"/>
    <xf numFmtId="1" fontId="2" fillId="0" borderId="0" xfId="2" applyNumberFormat="1" applyFont="1" applyBorder="1"/>
    <xf numFmtId="0" fontId="38" fillId="0" borderId="10" xfId="2" applyFont="1" applyBorder="1"/>
    <xf numFmtId="0" fontId="8" fillId="0" borderId="9" xfId="2" applyFont="1" applyBorder="1"/>
    <xf numFmtId="0" fontId="8" fillId="0" borderId="1" xfId="2" applyFont="1" applyBorder="1"/>
    <xf numFmtId="0" fontId="8" fillId="0" borderId="18" xfId="2" applyFont="1" applyBorder="1" applyAlignment="1">
      <alignment horizontal="right"/>
    </xf>
    <xf numFmtId="0" fontId="8" fillId="0" borderId="6" xfId="2" applyFont="1" applyBorder="1"/>
    <xf numFmtId="0" fontId="8" fillId="0" borderId="2" xfId="2" applyFont="1" applyBorder="1"/>
    <xf numFmtId="1" fontId="21" fillId="0" borderId="3" xfId="2" applyNumberFormat="1" applyFont="1" applyBorder="1" applyAlignment="1"/>
    <xf numFmtId="0" fontId="2" fillId="0" borderId="0" xfId="2" applyFont="1"/>
    <xf numFmtId="0" fontId="40" fillId="0" borderId="0" xfId="2" applyFont="1" applyFill="1" applyBorder="1" applyAlignment="1">
      <alignment horizontal="center"/>
    </xf>
    <xf numFmtId="0" fontId="2" fillId="0" borderId="0" xfId="2" applyFont="1" applyBorder="1" applyAlignment="1">
      <alignment horizontal="center"/>
    </xf>
    <xf numFmtId="0" fontId="20" fillId="0" borderId="0" xfId="2" applyFont="1" applyFill="1" applyBorder="1" applyAlignment="1">
      <alignment horizontal="center"/>
    </xf>
    <xf numFmtId="2" fontId="1" fillId="0" borderId="0" xfId="2" applyNumberFormat="1"/>
    <xf numFmtId="0" fontId="6" fillId="10" borderId="8" xfId="2" applyFont="1" applyFill="1" applyBorder="1" applyAlignment="1">
      <alignment wrapText="1"/>
    </xf>
    <xf numFmtId="0" fontId="2" fillId="0" borderId="8" xfId="2" applyFont="1" applyBorder="1"/>
    <xf numFmtId="0" fontId="8" fillId="0" borderId="0" xfId="2" applyFont="1" applyFill="1" applyBorder="1" applyAlignment="1">
      <alignment horizontal="center" vertical="center" wrapText="1"/>
    </xf>
    <xf numFmtId="2" fontId="9" fillId="0" borderId="0" xfId="2" applyNumberFormat="1" applyFont="1" applyBorder="1"/>
    <xf numFmtId="0" fontId="1" fillId="10" borderId="8" xfId="2" applyFill="1" applyBorder="1"/>
    <xf numFmtId="0" fontId="2" fillId="4" borderId="0" xfId="2" applyFont="1" applyFill="1" applyBorder="1"/>
    <xf numFmtId="0" fontId="13" fillId="0" borderId="0" xfId="2" applyFont="1" applyFill="1" applyBorder="1"/>
    <xf numFmtId="0" fontId="1" fillId="0" borderId="0" xfId="2" applyFont="1" applyBorder="1" applyAlignment="1">
      <alignment wrapText="1"/>
    </xf>
    <xf numFmtId="0" fontId="2" fillId="0" borderId="7" xfId="2" applyFont="1" applyBorder="1" applyAlignment="1">
      <alignment wrapText="1"/>
    </xf>
    <xf numFmtId="0" fontId="8" fillId="0" borderId="0" xfId="2" applyFont="1" applyBorder="1"/>
    <xf numFmtId="1" fontId="21" fillId="0" borderId="0" xfId="2" applyNumberFormat="1" applyFont="1" applyBorder="1" applyAlignment="1"/>
    <xf numFmtId="0" fontId="23" fillId="0" borderId="9" xfId="2" applyFont="1" applyBorder="1"/>
    <xf numFmtId="0" fontId="23" fillId="0" borderId="1" xfId="2" applyFont="1" applyBorder="1"/>
    <xf numFmtId="0" fontId="23" fillId="0" borderId="1" xfId="2" applyFont="1" applyBorder="1" applyAlignment="1">
      <alignment horizontal="left"/>
    </xf>
    <xf numFmtId="0" fontId="23" fillId="0" borderId="18" xfId="2" applyFont="1" applyBorder="1" applyAlignment="1">
      <alignment horizontal="right"/>
    </xf>
    <xf numFmtId="0" fontId="23" fillId="0" borderId="0" xfId="2" applyFont="1" applyBorder="1"/>
    <xf numFmtId="0" fontId="23" fillId="0" borderId="6" xfId="2" applyFont="1" applyBorder="1"/>
    <xf numFmtId="0" fontId="23" fillId="0" borderId="2" xfId="2" applyFont="1" applyBorder="1"/>
    <xf numFmtId="1" fontId="24" fillId="0" borderId="2" xfId="2" applyNumberFormat="1" applyFont="1" applyBorder="1" applyAlignment="1"/>
    <xf numFmtId="1" fontId="24" fillId="0" borderId="3" xfId="2" applyNumberFormat="1" applyFont="1" applyBorder="1" applyAlignment="1"/>
    <xf numFmtId="1" fontId="24" fillId="0" borderId="0" xfId="2" applyNumberFormat="1" applyFont="1" applyBorder="1" applyAlignment="1"/>
    <xf numFmtId="0" fontId="2" fillId="0" borderId="5" xfId="2" applyFont="1" applyBorder="1" applyAlignment="1">
      <alignment wrapText="1"/>
    </xf>
    <xf numFmtId="0" fontId="8" fillId="9" borderId="11" xfId="2" applyFont="1" applyFill="1" applyBorder="1"/>
    <xf numFmtId="1" fontId="21" fillId="9" borderId="11" xfId="2" applyNumberFormat="1" applyFont="1" applyFill="1" applyBorder="1" applyAlignment="1"/>
    <xf numFmtId="0" fontId="2" fillId="0" borderId="0" xfId="2" applyFont="1" applyBorder="1" applyAlignment="1">
      <alignment wrapText="1"/>
    </xf>
    <xf numFmtId="0" fontId="2" fillId="0" borderId="0" xfId="2" applyFont="1" applyAlignment="1">
      <alignment horizontal="center"/>
    </xf>
    <xf numFmtId="0" fontId="12" fillId="0" borderId="0" xfId="2" applyFont="1" applyFill="1" applyBorder="1"/>
    <xf numFmtId="0" fontId="1" fillId="0" borderId="0" xfId="2" applyFont="1" applyBorder="1"/>
    <xf numFmtId="0" fontId="25" fillId="3" borderId="5" xfId="2" applyNumberFormat="1" applyFont="1" applyFill="1" applyBorder="1" applyAlignment="1">
      <alignment horizontal="center" vertical="center"/>
    </xf>
    <xf numFmtId="0" fontId="39" fillId="0" borderId="11" xfId="2" applyFont="1" applyBorder="1" applyAlignment="1">
      <alignment horizontal="center"/>
    </xf>
    <xf numFmtId="0" fontId="12" fillId="0" borderId="11" xfId="2" applyFont="1" applyFill="1" applyBorder="1"/>
    <xf numFmtId="0" fontId="39" fillId="0" borderId="14" xfId="2" applyFont="1" applyBorder="1" applyAlignment="1">
      <alignment horizontal="center"/>
    </xf>
    <xf numFmtId="0" fontId="39" fillId="0" borderId="0" xfId="2" applyFont="1" applyBorder="1" applyAlignment="1">
      <alignment horizontal="center"/>
    </xf>
    <xf numFmtId="0" fontId="1" fillId="0" borderId="0" xfId="2" applyFill="1" applyBorder="1" applyAlignment="1">
      <alignment horizontal="center"/>
    </xf>
    <xf numFmtId="0" fontId="19" fillId="0" borderId="0" xfId="2" applyFont="1"/>
    <xf numFmtId="0" fontId="19" fillId="0" borderId="0" xfId="2" applyFont="1" applyAlignment="1">
      <alignment horizontal="right"/>
    </xf>
    <xf numFmtId="49" fontId="4" fillId="0" borderId="0" xfId="2" applyNumberFormat="1" applyFont="1" applyFill="1" applyBorder="1" applyAlignment="1">
      <alignment horizontal="center" wrapText="1"/>
    </xf>
    <xf numFmtId="2" fontId="8" fillId="0" borderId="0" xfId="2" applyNumberFormat="1" applyFont="1" applyAlignment="1">
      <alignment horizontal="center"/>
    </xf>
    <xf numFmtId="0" fontId="3" fillId="2" borderId="5" xfId="2" applyFont="1" applyFill="1" applyBorder="1" applyAlignment="1">
      <alignment horizontal="center"/>
    </xf>
    <xf numFmtId="0" fontId="3" fillId="2" borderId="7" xfId="2" applyFont="1" applyFill="1" applyBorder="1" applyAlignment="1">
      <alignment horizontal="center"/>
    </xf>
    <xf numFmtId="0" fontId="3" fillId="0" borderId="0" xfId="2" applyFont="1" applyFill="1" applyBorder="1" applyAlignment="1">
      <alignment horizontal="center"/>
    </xf>
    <xf numFmtId="0" fontId="3" fillId="0" borderId="0" xfId="2" applyFont="1" applyBorder="1" applyAlignment="1">
      <alignment horizontal="center"/>
    </xf>
    <xf numFmtId="0" fontId="1" fillId="0" borderId="13" xfId="2" applyBorder="1"/>
    <xf numFmtId="0" fontId="1" fillId="0" borderId="4" xfId="2" applyBorder="1" applyAlignment="1">
      <alignment horizontal="center" wrapText="1"/>
    </xf>
    <xf numFmtId="0" fontId="1" fillId="0" borderId="0" xfId="2" applyBorder="1" applyAlignment="1">
      <alignment horizontal="center" wrapText="1"/>
    </xf>
    <xf numFmtId="49" fontId="4" fillId="4" borderId="5" xfId="2" applyNumberFormat="1" applyFont="1" applyFill="1" applyBorder="1" applyAlignment="1">
      <alignment horizontal="center" wrapText="1"/>
    </xf>
    <xf numFmtId="0" fontId="1" fillId="0" borderId="16" xfId="2" applyBorder="1"/>
    <xf numFmtId="0" fontId="1" fillId="0" borderId="17" xfId="2" applyBorder="1"/>
    <xf numFmtId="0" fontId="1" fillId="7" borderId="0" xfId="2" applyFill="1" applyBorder="1" applyAlignment="1">
      <alignment horizontal="center" wrapText="1"/>
    </xf>
    <xf numFmtId="0" fontId="1" fillId="7" borderId="0" xfId="2" applyFill="1" applyBorder="1"/>
    <xf numFmtId="0" fontId="1" fillId="2" borderId="0" xfId="2" applyFill="1" applyBorder="1" applyAlignment="1">
      <alignment horizontal="center" wrapText="1"/>
    </xf>
    <xf numFmtId="0" fontId="1" fillId="0" borderId="0" xfId="2" applyFill="1" applyBorder="1" applyAlignment="1">
      <alignment horizontal="center" wrapText="1"/>
    </xf>
    <xf numFmtId="0" fontId="2" fillId="8" borderId="0" xfId="2" applyFont="1" applyFill="1"/>
    <xf numFmtId="2" fontId="42" fillId="0" borderId="0" xfId="2" applyNumberFormat="1" applyFont="1" applyFill="1" applyAlignment="1">
      <alignment horizontal="center"/>
    </xf>
    <xf numFmtId="0" fontId="11" fillId="0" borderId="0" xfId="2" applyNumberFormat="1" applyFont="1" applyFill="1" applyBorder="1"/>
    <xf numFmtId="0" fontId="4" fillId="2" borderId="5" xfId="2" applyFont="1" applyFill="1" applyBorder="1" applyAlignment="1"/>
    <xf numFmtId="0" fontId="4" fillId="2" borderId="5" xfId="2" applyFont="1" applyFill="1" applyBorder="1" applyAlignment="1">
      <alignment horizontal="center"/>
    </xf>
    <xf numFmtId="0" fontId="1" fillId="0" borderId="2" xfId="2" applyBorder="1"/>
    <xf numFmtId="0" fontId="6" fillId="0" borderId="0" xfId="2" applyFont="1" applyBorder="1" applyAlignment="1">
      <alignment horizontal="center"/>
    </xf>
    <xf numFmtId="0" fontId="6" fillId="7" borderId="0" xfId="2" applyFont="1" applyFill="1" applyBorder="1" applyAlignment="1">
      <alignment horizontal="center"/>
    </xf>
    <xf numFmtId="0" fontId="29" fillId="0" borderId="0" xfId="2" applyFont="1" applyBorder="1" applyAlignment="1">
      <alignment horizontal="center"/>
    </xf>
    <xf numFmtId="0" fontId="29" fillId="8" borderId="0" xfId="2" applyFont="1" applyFill="1" applyBorder="1" applyAlignment="1">
      <alignment horizontal="center"/>
    </xf>
    <xf numFmtId="0" fontId="37" fillId="0" borderId="0" xfId="2" applyFont="1"/>
    <xf numFmtId="0" fontId="4" fillId="2" borderId="6" xfId="2" applyFont="1" applyFill="1" applyBorder="1" applyAlignment="1"/>
    <xf numFmtId="0" fontId="4" fillId="0" borderId="6" xfId="2" applyFont="1" applyFill="1" applyBorder="1" applyAlignment="1"/>
    <xf numFmtId="0" fontId="2" fillId="0" borderId="0" xfId="2" applyFont="1" applyBorder="1" applyAlignment="1">
      <alignment horizontal="right"/>
    </xf>
    <xf numFmtId="0" fontId="14" fillId="0" borderId="0" xfId="2" applyFont="1" applyBorder="1" applyAlignment="1">
      <alignment horizontal="center"/>
    </xf>
    <xf numFmtId="0" fontId="14" fillId="0" borderId="0" xfId="2" applyFont="1" applyBorder="1"/>
    <xf numFmtId="0" fontId="1" fillId="0" borderId="0" xfId="2" applyFill="1" applyBorder="1"/>
    <xf numFmtId="0" fontId="18" fillId="0" borderId="0" xfId="2" applyFont="1" applyFill="1" applyBorder="1"/>
    <xf numFmtId="0" fontId="33" fillId="0" borderId="0" xfId="2" applyFont="1" applyFill="1"/>
    <xf numFmtId="0" fontId="9" fillId="0" borderId="0" xfId="2" applyFont="1" applyFill="1" applyBorder="1" applyAlignment="1">
      <alignment horizontal="center" vertical="center" wrapText="1"/>
    </xf>
    <xf numFmtId="0" fontId="6" fillId="0" borderId="0" xfId="2" applyFont="1" applyFill="1" applyBorder="1" applyAlignment="1">
      <alignment wrapText="1"/>
    </xf>
    <xf numFmtId="0" fontId="35" fillId="10" borderId="8" xfId="2" applyFont="1" applyFill="1" applyBorder="1" applyAlignment="1">
      <alignment wrapText="1"/>
    </xf>
    <xf numFmtId="0" fontId="35" fillId="10" borderId="8" xfId="2" applyFont="1" applyFill="1" applyBorder="1" applyAlignment="1">
      <alignment horizontal="center"/>
    </xf>
    <xf numFmtId="0" fontId="7" fillId="0" borderId="0" xfId="2" applyNumberFormat="1" applyFont="1" applyFill="1" applyBorder="1" applyAlignment="1">
      <alignment horizontal="center"/>
    </xf>
    <xf numFmtId="2" fontId="9" fillId="0" borderId="0" xfId="2" applyNumberFormat="1" applyFont="1" applyAlignment="1">
      <alignment horizontal="center"/>
    </xf>
    <xf numFmtId="0" fontId="32" fillId="11" borderId="0" xfId="2" applyFont="1" applyFill="1" applyBorder="1" applyAlignment="1">
      <alignment wrapText="1"/>
    </xf>
    <xf numFmtId="2" fontId="32" fillId="11" borderId="5" xfId="2" applyNumberFormat="1" applyFont="1" applyFill="1" applyBorder="1" applyAlignment="1">
      <alignment horizontal="center"/>
    </xf>
    <xf numFmtId="0" fontId="17" fillId="0" borderId="0" xfId="2" applyFont="1" applyFill="1"/>
    <xf numFmtId="0" fontId="41" fillId="0" borderId="0" xfId="2" applyFont="1"/>
    <xf numFmtId="0" fontId="16" fillId="0" borderId="0" xfId="2" applyFont="1" applyFill="1"/>
    <xf numFmtId="49" fontId="4" fillId="0" borderId="0" xfId="2" applyNumberFormat="1" applyFont="1" applyFill="1" applyBorder="1" applyAlignment="1">
      <alignment horizontal="center"/>
    </xf>
    <xf numFmtId="0" fontId="6" fillId="7" borderId="8" xfId="2" applyFont="1" applyFill="1" applyBorder="1" applyAlignment="1">
      <alignment horizontal="center"/>
    </xf>
    <xf numFmtId="0" fontId="30" fillId="0" borderId="0" xfId="2" applyFont="1"/>
    <xf numFmtId="0" fontId="1" fillId="0" borderId="1" xfId="2" applyBorder="1"/>
    <xf numFmtId="0" fontId="1" fillId="0" borderId="0" xfId="2" applyBorder="1" applyAlignment="1">
      <alignment horizontal="right"/>
    </xf>
    <xf numFmtId="0" fontId="4" fillId="0" borderId="1" xfId="2" applyFont="1" applyFill="1" applyBorder="1" applyAlignment="1"/>
    <xf numFmtId="0" fontId="5" fillId="0" borderId="0" xfId="2" applyFont="1" applyFill="1" applyBorder="1"/>
    <xf numFmtId="2" fontId="4" fillId="0" borderId="5" xfId="2" applyNumberFormat="1" applyFont="1" applyFill="1" applyBorder="1" applyAlignment="1"/>
    <xf numFmtId="49" fontId="4" fillId="4" borderId="0" xfId="2" applyNumberFormat="1" applyFont="1" applyFill="1" applyBorder="1" applyAlignment="1">
      <alignment horizontal="center" wrapText="1"/>
    </xf>
    <xf numFmtId="2" fontId="31" fillId="0" borderId="5" xfId="2" applyNumberFormat="1" applyFont="1" applyFill="1" applyBorder="1" applyAlignment="1">
      <alignment horizontal="center"/>
    </xf>
    <xf numFmtId="0" fontId="28" fillId="7" borderId="8" xfId="2" applyFont="1" applyFill="1" applyBorder="1"/>
    <xf numFmtId="0" fontId="29" fillId="7" borderId="8" xfId="2" applyFont="1" applyFill="1" applyBorder="1" applyAlignment="1">
      <alignment horizontal="center"/>
    </xf>
    <xf numFmtId="0" fontId="6" fillId="2" borderId="8" xfId="2" applyFont="1" applyFill="1" applyBorder="1" applyAlignment="1">
      <alignment horizontal="center"/>
    </xf>
    <xf numFmtId="0" fontId="28" fillId="2" borderId="8" xfId="2" applyFont="1" applyFill="1" applyBorder="1"/>
    <xf numFmtId="0" fontId="29" fillId="2" borderId="8" xfId="2" applyFont="1" applyFill="1" applyBorder="1" applyAlignment="1">
      <alignment horizontal="center"/>
    </xf>
    <xf numFmtId="0" fontId="29" fillId="0" borderId="8" xfId="2" applyFont="1" applyBorder="1" applyAlignment="1">
      <alignment horizontal="center"/>
    </xf>
    <xf numFmtId="2" fontId="4" fillId="11" borderId="5" xfId="2" applyNumberFormat="1" applyFont="1" applyFill="1" applyBorder="1" applyAlignment="1">
      <alignment horizontal="center"/>
    </xf>
    <xf numFmtId="0" fontId="29" fillId="2" borderId="13" xfId="2" applyFont="1" applyFill="1" applyBorder="1" applyAlignment="1">
      <alignment horizontal="center"/>
    </xf>
    <xf numFmtId="0" fontId="1" fillId="0" borderId="10" xfId="2" applyFill="1" applyBorder="1" applyAlignment="1">
      <alignment horizontal="center"/>
    </xf>
    <xf numFmtId="0" fontId="3" fillId="0" borderId="0" xfId="2" applyFont="1" applyBorder="1" applyAlignment="1"/>
    <xf numFmtId="0" fontId="4" fillId="0" borderId="9" xfId="2" applyFont="1" applyFill="1" applyBorder="1" applyAlignment="1"/>
    <xf numFmtId="0" fontId="5" fillId="0" borderId="10" xfId="2" applyFont="1" applyBorder="1"/>
    <xf numFmtId="0" fontId="5" fillId="0" borderId="4" xfId="2" applyFont="1" applyBorder="1"/>
    <xf numFmtId="2" fontId="4" fillId="0" borderId="14" xfId="2" applyNumberFormat="1" applyFont="1" applyFill="1" applyBorder="1" applyAlignment="1"/>
    <xf numFmtId="2" fontId="4" fillId="2" borderId="5" xfId="2" applyNumberFormat="1" applyFont="1" applyFill="1" applyBorder="1" applyAlignment="1">
      <alignment horizontal="center"/>
    </xf>
    <xf numFmtId="0" fontId="19" fillId="0" borderId="0" xfId="2" applyFont="1" applyFill="1"/>
    <xf numFmtId="0" fontId="33" fillId="0" borderId="0" xfId="2" applyFont="1" applyBorder="1" applyAlignment="1">
      <alignment horizontal="left"/>
    </xf>
    <xf numFmtId="0" fontId="19" fillId="0" borderId="0" xfId="2" applyFont="1" applyBorder="1"/>
    <xf numFmtId="0" fontId="4" fillId="10" borderId="8" xfId="2" applyFont="1" applyFill="1" applyBorder="1"/>
    <xf numFmtId="0" fontId="32" fillId="11" borderId="7" xfId="2" applyFont="1" applyFill="1" applyBorder="1" applyAlignment="1">
      <alignment horizontal="center" vertical="center" wrapText="1"/>
    </xf>
    <xf numFmtId="0" fontId="1" fillId="10" borderId="15" xfId="2" applyFill="1" applyBorder="1"/>
    <xf numFmtId="0" fontId="4" fillId="0" borderId="0" xfId="2" applyFont="1"/>
    <xf numFmtId="0" fontId="13" fillId="10" borderId="8" xfId="2" applyFont="1" applyFill="1" applyBorder="1"/>
    <xf numFmtId="0" fontId="40" fillId="10" borderId="8" xfId="2" applyFont="1" applyFill="1" applyBorder="1" applyAlignment="1">
      <alignment horizontal="center"/>
    </xf>
    <xf numFmtId="0" fontId="20" fillId="10" borderId="8" xfId="2" applyFont="1" applyFill="1" applyBorder="1" applyAlignment="1">
      <alignment horizontal="center"/>
    </xf>
    <xf numFmtId="0" fontId="19" fillId="10" borderId="8" xfId="2" applyFont="1" applyFill="1" applyBorder="1"/>
    <xf numFmtId="0" fontId="33" fillId="10" borderId="8" xfId="2" applyFont="1" applyFill="1" applyBorder="1"/>
    <xf numFmtId="0" fontId="27" fillId="6" borderId="26" xfId="2" applyNumberFormat="1" applyFont="1" applyFill="1" applyBorder="1" applyAlignment="1">
      <alignment horizontal="center" wrapText="1"/>
    </xf>
    <xf numFmtId="0" fontId="27" fillId="6" borderId="27" xfId="2" applyNumberFormat="1" applyFont="1" applyFill="1" applyBorder="1" applyAlignment="1">
      <alignment horizontal="center" wrapText="1"/>
    </xf>
    <xf numFmtId="0" fontId="27" fillId="6" borderId="28" xfId="2" applyNumberFormat="1" applyFont="1" applyFill="1" applyBorder="1" applyAlignment="1">
      <alignment horizontal="center" wrapText="1"/>
    </xf>
    <xf numFmtId="0" fontId="35" fillId="0" borderId="0" xfId="2" applyFont="1" applyFill="1" applyBorder="1" applyAlignment="1">
      <alignment horizontal="center"/>
    </xf>
    <xf numFmtId="0" fontId="35" fillId="0" borderId="0" xfId="2" applyFont="1" applyFill="1" applyBorder="1" applyAlignment="1">
      <alignment wrapText="1"/>
    </xf>
    <xf numFmtId="0" fontId="7" fillId="10" borderId="24" xfId="2" applyNumberFormat="1" applyFont="1" applyFill="1" applyBorder="1" applyAlignment="1">
      <alignment horizontal="center"/>
    </xf>
    <xf numFmtId="0" fontId="19" fillId="0" borderId="8" xfId="2" applyFont="1" applyFill="1" applyBorder="1"/>
    <xf numFmtId="0" fontId="35" fillId="0" borderId="8" xfId="2" applyFont="1" applyFill="1" applyBorder="1" applyAlignment="1">
      <alignment wrapText="1"/>
    </xf>
    <xf numFmtId="0" fontId="19" fillId="10" borderId="0" xfId="2" applyFont="1" applyFill="1" applyBorder="1"/>
    <xf numFmtId="0" fontId="19" fillId="10" borderId="0" xfId="2" applyFont="1" applyFill="1"/>
    <xf numFmtId="0" fontId="34" fillId="0" borderId="7" xfId="2" applyFont="1" applyFill="1" applyBorder="1" applyAlignment="1">
      <alignment horizontal="center" vertical="center" wrapText="1"/>
    </xf>
    <xf numFmtId="0" fontId="43" fillId="0" borderId="0" xfId="2" applyFont="1" applyFill="1"/>
    <xf numFmtId="0" fontId="8" fillId="0" borderId="0" xfId="2" applyFont="1" applyBorder="1" applyAlignment="1">
      <alignment horizontal="right"/>
    </xf>
    <xf numFmtId="0" fontId="44" fillId="0" borderId="0" xfId="2" applyFont="1" applyFill="1" applyBorder="1"/>
    <xf numFmtId="0" fontId="5" fillId="10" borderId="8" xfId="2" applyFont="1" applyFill="1" applyBorder="1"/>
    <xf numFmtId="0" fontId="11" fillId="10" borderId="19" xfId="2" applyNumberFormat="1" applyFont="1" applyFill="1" applyBorder="1"/>
    <xf numFmtId="0" fontId="4" fillId="10" borderId="25" xfId="2" applyFont="1" applyFill="1" applyBorder="1"/>
    <xf numFmtId="0" fontId="5" fillId="10" borderId="25" xfId="2" applyFont="1" applyFill="1" applyBorder="1"/>
    <xf numFmtId="0" fontId="5" fillId="10" borderId="20" xfId="2" applyFont="1" applyFill="1" applyBorder="1"/>
    <xf numFmtId="0" fontId="11" fillId="10" borderId="29" xfId="2" applyNumberFormat="1" applyFont="1" applyFill="1" applyBorder="1"/>
    <xf numFmtId="0" fontId="5" fillId="10" borderId="30" xfId="2" applyFont="1" applyFill="1" applyBorder="1"/>
    <xf numFmtId="0" fontId="4" fillId="10" borderId="29" xfId="2" applyFont="1" applyFill="1" applyBorder="1"/>
    <xf numFmtId="0" fontId="1" fillId="10" borderId="29" xfId="2" applyFill="1" applyBorder="1"/>
    <xf numFmtId="0" fontId="1" fillId="10" borderId="21" xfId="2" applyFill="1" applyBorder="1"/>
    <xf numFmtId="0" fontId="4" fillId="10" borderId="15" xfId="2" applyFont="1" applyFill="1" applyBorder="1"/>
    <xf numFmtId="0" fontId="5" fillId="10" borderId="15" xfId="2" applyFont="1" applyFill="1" applyBorder="1"/>
    <xf numFmtId="0" fontId="5" fillId="10" borderId="22" xfId="2" applyFont="1" applyFill="1" applyBorder="1"/>
    <xf numFmtId="0" fontId="12" fillId="0" borderId="8" xfId="2" applyFont="1" applyFill="1" applyBorder="1"/>
    <xf numFmtId="0" fontId="12" fillId="0" borderId="24" xfId="2" applyFont="1" applyFill="1" applyBorder="1"/>
    <xf numFmtId="0" fontId="45" fillId="0" borderId="0" xfId="2" applyFont="1" applyBorder="1"/>
    <xf numFmtId="0" fontId="45" fillId="0" borderId="0" xfId="2" applyFont="1" applyFill="1" applyBorder="1"/>
    <xf numFmtId="0" fontId="45" fillId="0" borderId="0" xfId="2" applyFont="1"/>
    <xf numFmtId="0" fontId="19" fillId="10" borderId="23" xfId="2" applyFont="1" applyFill="1" applyBorder="1"/>
    <xf numFmtId="0" fontId="19" fillId="10" borderId="12" xfId="2" applyFont="1" applyFill="1" applyBorder="1"/>
    <xf numFmtId="0" fontId="2" fillId="10" borderId="6" xfId="2" applyFont="1" applyFill="1" applyBorder="1"/>
    <xf numFmtId="0" fontId="2" fillId="10" borderId="3" xfId="2" applyFont="1" applyFill="1" applyBorder="1"/>
    <xf numFmtId="0" fontId="2" fillId="10" borderId="7" xfId="2" applyFont="1" applyFill="1" applyBorder="1"/>
    <xf numFmtId="0" fontId="23" fillId="10" borderId="11" xfId="2" applyFont="1" applyFill="1" applyBorder="1"/>
    <xf numFmtId="0" fontId="2" fillId="10" borderId="14" xfId="2" applyFont="1" applyFill="1" applyBorder="1"/>
    <xf numFmtId="0" fontId="2" fillId="10" borderId="0" xfId="2" applyFont="1" applyFill="1" applyBorder="1"/>
    <xf numFmtId="0" fontId="1" fillId="10" borderId="7" xfId="2" applyFill="1" applyBorder="1"/>
    <xf numFmtId="0" fontId="1" fillId="10" borderId="11" xfId="2" applyFill="1" applyBorder="1"/>
    <xf numFmtId="1" fontId="21" fillId="9" borderId="14" xfId="2" applyNumberFormat="1" applyFont="1" applyFill="1" applyBorder="1" applyAlignment="1"/>
    <xf numFmtId="1" fontId="13" fillId="0" borderId="7" xfId="2" applyNumberFormat="1" applyFont="1" applyFill="1" applyBorder="1"/>
    <xf numFmtId="1" fontId="13" fillId="0" borderId="11" xfId="2" applyNumberFormat="1" applyFont="1" applyFill="1" applyBorder="1"/>
    <xf numFmtId="1" fontId="13" fillId="0" borderId="14" xfId="2" applyNumberFormat="1" applyFont="1" applyFill="1" applyBorder="1"/>
    <xf numFmtId="0" fontId="2" fillId="0" borderId="5" xfId="2" applyFont="1" applyBorder="1"/>
    <xf numFmtId="0" fontId="2" fillId="10" borderId="11" xfId="2" applyFont="1" applyFill="1" applyBorder="1"/>
    <xf numFmtId="0" fontId="2" fillId="10" borderId="2" xfId="2" applyFont="1" applyFill="1" applyBorder="1"/>
    <xf numFmtId="0" fontId="1" fillId="10" borderId="2" xfId="2" applyFill="1" applyBorder="1"/>
    <xf numFmtId="0" fontId="8" fillId="0" borderId="9" xfId="2" applyFont="1" applyBorder="1" applyAlignment="1">
      <alignment horizontal="left"/>
    </xf>
    <xf numFmtId="1" fontId="21" fillId="0" borderId="6" xfId="2" applyNumberFormat="1" applyFont="1" applyBorder="1" applyAlignment="1"/>
    <xf numFmtId="0" fontId="34" fillId="0" borderId="12" xfId="2" applyFont="1" applyBorder="1"/>
    <xf numFmtId="0" fontId="34" fillId="0" borderId="3" xfId="2" applyFont="1" applyBorder="1"/>
    <xf numFmtId="0" fontId="34" fillId="0" borderId="31" xfId="2" applyFont="1" applyBorder="1" applyAlignment="1">
      <alignment horizontal="center"/>
    </xf>
    <xf numFmtId="0" fontId="33" fillId="12" borderId="8" xfId="2" applyFont="1" applyFill="1" applyBorder="1" applyAlignment="1">
      <alignment horizontal="center"/>
    </xf>
    <xf numFmtId="0" fontId="35" fillId="10" borderId="8" xfId="2" applyFont="1" applyFill="1" applyBorder="1" applyAlignment="1">
      <alignment horizontal="left" wrapText="1"/>
    </xf>
    <xf numFmtId="0" fontId="46" fillId="10" borderId="8" xfId="2" applyFont="1" applyFill="1" applyBorder="1"/>
    <xf numFmtId="1" fontId="33" fillId="0" borderId="2" xfId="2" applyNumberFormat="1" applyFont="1" applyBorder="1" applyAlignment="1">
      <alignment horizontal="center"/>
    </xf>
    <xf numFmtId="0" fontId="8" fillId="9" borderId="9" xfId="2" applyFont="1" applyFill="1" applyBorder="1" applyAlignment="1">
      <alignment horizontal="center"/>
    </xf>
    <xf numFmtId="0" fontId="8" fillId="9" borderId="1" xfId="2" applyFont="1" applyFill="1" applyBorder="1" applyAlignment="1">
      <alignment horizontal="center"/>
    </xf>
    <xf numFmtId="0" fontId="8" fillId="9" borderId="18" xfId="2" applyFont="1" applyFill="1" applyBorder="1" applyAlignment="1">
      <alignment horizontal="center"/>
    </xf>
    <xf numFmtId="0" fontId="8" fillId="9" borderId="6" xfId="2" applyFont="1" applyFill="1" applyBorder="1" applyAlignment="1">
      <alignment horizontal="center"/>
    </xf>
    <xf numFmtId="0" fontId="8" fillId="9" borderId="2" xfId="2" applyFont="1" applyFill="1" applyBorder="1" applyAlignment="1">
      <alignment horizontal="center"/>
    </xf>
    <xf numFmtId="0" fontId="8" fillId="9" borderId="3" xfId="2" applyFont="1" applyFill="1" applyBorder="1" applyAlignment="1">
      <alignment horizontal="center"/>
    </xf>
    <xf numFmtId="1" fontId="21" fillId="9" borderId="9" xfId="2" applyNumberFormat="1" applyFont="1" applyFill="1" applyBorder="1" applyAlignment="1">
      <alignment horizontal="center"/>
    </xf>
    <xf numFmtId="1" fontId="21" fillId="9" borderId="1" xfId="2" applyNumberFormat="1" applyFont="1" applyFill="1" applyBorder="1" applyAlignment="1">
      <alignment horizontal="center"/>
    </xf>
    <xf numFmtId="1" fontId="21" fillId="9" borderId="18" xfId="2" applyNumberFormat="1" applyFont="1" applyFill="1" applyBorder="1" applyAlignment="1">
      <alignment horizontal="center"/>
    </xf>
    <xf numFmtId="1" fontId="21" fillId="9" borderId="6" xfId="2" applyNumberFormat="1" applyFont="1" applyFill="1" applyBorder="1" applyAlignment="1">
      <alignment horizontal="center"/>
    </xf>
    <xf numFmtId="1" fontId="21" fillId="9" borderId="2" xfId="2" applyNumberFormat="1" applyFont="1" applyFill="1" applyBorder="1" applyAlignment="1">
      <alignment horizontal="center"/>
    </xf>
    <xf numFmtId="1" fontId="21" fillId="9" borderId="3" xfId="2" applyNumberFormat="1" applyFont="1" applyFill="1" applyBorder="1" applyAlignment="1">
      <alignment horizontal="center"/>
    </xf>
    <xf numFmtId="49" fontId="26" fillId="5" borderId="23" xfId="2" applyNumberFormat="1" applyFont="1" applyFill="1" applyBorder="1" applyAlignment="1">
      <alignment horizontal="center" wrapText="1"/>
    </xf>
    <xf numFmtId="49" fontId="26" fillId="5" borderId="12" xfId="2" applyNumberFormat="1" applyFont="1" applyFill="1" applyBorder="1" applyAlignment="1">
      <alignment horizontal="center" wrapText="1"/>
    </xf>
    <xf numFmtId="2" fontId="31" fillId="0" borderId="9" xfId="2" applyNumberFormat="1" applyFont="1" applyFill="1" applyBorder="1" applyAlignment="1">
      <alignment horizontal="center"/>
    </xf>
    <xf numFmtId="2" fontId="31" fillId="0" borderId="18" xfId="2" applyNumberFormat="1" applyFont="1" applyFill="1" applyBorder="1" applyAlignment="1">
      <alignment horizontal="center"/>
    </xf>
    <xf numFmtId="0" fontId="4" fillId="0" borderId="0" xfId="2" applyFont="1" applyBorder="1" applyAlignment="1">
      <alignment horizontal="right"/>
    </xf>
    <xf numFmtId="1" fontId="15" fillId="0" borderId="0" xfId="2" applyNumberFormat="1" applyFont="1" applyBorder="1" applyAlignment="1">
      <alignment horizontal="left"/>
    </xf>
    <xf numFmtId="1" fontId="15" fillId="0" borderId="0" xfId="2" applyNumberFormat="1" applyFont="1" applyBorder="1" applyAlignment="1">
      <alignment horizontal="right"/>
    </xf>
    <xf numFmtId="0" fontId="3" fillId="5" borderId="5" xfId="2" applyFont="1" applyFill="1" applyBorder="1" applyAlignment="1" applyProtection="1">
      <alignment horizontal="center"/>
      <protection locked="0"/>
    </xf>
    <xf numFmtId="0" fontId="3" fillId="2" borderId="5" xfId="2" applyFont="1" applyFill="1" applyBorder="1" applyAlignment="1" applyProtection="1">
      <alignment horizontal="center"/>
      <protection locked="0"/>
    </xf>
    <xf numFmtId="0" fontId="4" fillId="2" borderId="5" xfId="2" applyFont="1" applyFill="1" applyBorder="1" applyAlignment="1" applyProtection="1">
      <alignment horizontal="center"/>
      <protection locked="0"/>
    </xf>
  </cellXfs>
  <cellStyles count="3">
    <cellStyle name="Normal" xfId="0" builtinId="0"/>
    <cellStyle name="Normal 2" xfId="1"/>
    <cellStyle name="Normal 3" xfId="2"/>
  </cellStyles>
  <dxfs count="36">
    <dxf>
      <fill>
        <patternFill>
          <bgColor rgb="FFFF0000"/>
        </patternFill>
      </fill>
    </dxf>
    <dxf>
      <fill>
        <patternFill>
          <bgColor rgb="FFFF0000"/>
        </patternFill>
      </fill>
    </dxf>
    <dxf>
      <fill>
        <patternFill>
          <bgColor rgb="FFFF0000"/>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indexed="23"/>
      </font>
      <fill>
        <patternFill>
          <bgColor indexed="55"/>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condense val="0"/>
        <extend val="0"/>
        <color auto="1"/>
      </font>
    </dxf>
    <dxf>
      <fill>
        <patternFill>
          <bgColor indexed="29"/>
        </patternFill>
      </fill>
    </dxf>
    <dxf>
      <font>
        <condense val="0"/>
        <extend val="0"/>
        <color indexed="9"/>
      </font>
    </dxf>
    <dxf>
      <font>
        <condense val="0"/>
        <extend val="0"/>
        <color indexed="9"/>
      </font>
    </dxf>
    <dxf>
      <fill>
        <patternFill>
          <bgColor indexed="1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55</xdr:col>
      <xdr:colOff>34636</xdr:colOff>
      <xdr:row>64</xdr:row>
      <xdr:rowOff>136071</xdr:rowOff>
    </xdr:from>
    <xdr:to>
      <xdr:col>80</xdr:col>
      <xdr:colOff>54428</xdr:colOff>
      <xdr:row>67</xdr:row>
      <xdr:rowOff>166357</xdr:rowOff>
    </xdr:to>
    <xdr:pic>
      <xdr:nvPicPr>
        <xdr:cNvPr id="7" name="Picture 6" descr="FR 8 CALC SHEET.jpg"/>
        <xdr:cNvPicPr>
          <a:picLocks noChangeAspect="1"/>
        </xdr:cNvPicPr>
      </xdr:nvPicPr>
      <xdr:blipFill>
        <a:blip xmlns:r="http://schemas.openxmlformats.org/officeDocument/2006/relationships" r:embed="rId1"/>
        <a:stretch>
          <a:fillRect/>
        </a:stretch>
      </xdr:blipFill>
      <xdr:spPr>
        <a:xfrm>
          <a:off x="11682350" y="4231821"/>
          <a:ext cx="10225149" cy="846715"/>
        </a:xfrm>
        <a:prstGeom prst="rect">
          <a:avLst/>
        </a:prstGeom>
      </xdr:spPr>
    </xdr:pic>
    <xdr:clientData/>
  </xdr:twoCellAnchor>
  <xdr:twoCellAnchor editAs="oneCell">
    <xdr:from>
      <xdr:col>4</xdr:col>
      <xdr:colOff>666749</xdr:colOff>
      <xdr:row>68</xdr:row>
      <xdr:rowOff>190500</xdr:rowOff>
    </xdr:from>
    <xdr:to>
      <xdr:col>54</xdr:col>
      <xdr:colOff>1230955</xdr:colOff>
      <xdr:row>72</xdr:row>
      <xdr:rowOff>311549</xdr:rowOff>
    </xdr:to>
    <xdr:pic>
      <xdr:nvPicPr>
        <xdr:cNvPr id="6" name="Picture 5" descr="pics.jpg"/>
        <xdr:cNvPicPr>
          <a:picLocks noChangeAspect="1"/>
        </xdr:cNvPicPr>
      </xdr:nvPicPr>
      <xdr:blipFill>
        <a:blip xmlns:r="http://schemas.openxmlformats.org/officeDocument/2006/relationships" r:embed="rId2"/>
        <a:stretch>
          <a:fillRect/>
        </a:stretch>
      </xdr:blipFill>
      <xdr:spPr>
        <a:xfrm>
          <a:off x="5184320" y="5306786"/>
          <a:ext cx="4224528" cy="2298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F149"/>
  <sheetViews>
    <sheetView tabSelected="1" topLeftCell="A65" zoomScale="70" zoomScaleNormal="70" workbookViewId="0">
      <selection activeCell="BE89" sqref="BE89"/>
    </sheetView>
  </sheetViews>
  <sheetFormatPr defaultColWidth="8.85546875" defaultRowHeight="15.75" x14ac:dyDescent="0.25"/>
  <cols>
    <col min="1" max="1" width="1.5703125" style="4" customWidth="1"/>
    <col min="2" max="2" width="39.5703125" style="3" customWidth="1"/>
    <col min="3" max="3" width="14.42578125" style="3" hidden="1" customWidth="1"/>
    <col min="4" max="4" width="26.5703125" style="5" customWidth="1"/>
    <col min="5" max="5" width="20.28515625" style="5" customWidth="1"/>
    <col min="6" max="6" width="19.28515625" style="5" hidden="1" customWidth="1"/>
    <col min="7" max="7" width="11.140625" style="5" hidden="1" customWidth="1"/>
    <col min="8" max="8" width="12" style="4" hidden="1" customWidth="1"/>
    <col min="9" max="9" width="38" style="4" hidden="1" customWidth="1"/>
    <col min="10" max="14" width="18" style="4" hidden="1" customWidth="1"/>
    <col min="15" max="15" width="6.28515625" style="4" hidden="1" customWidth="1"/>
    <col min="16" max="17" width="14.7109375" style="4" hidden="1" customWidth="1"/>
    <col min="18" max="18" width="18.42578125" style="4" hidden="1" customWidth="1"/>
    <col min="19" max="19" width="14.7109375" style="4" hidden="1" customWidth="1"/>
    <col min="20" max="20" width="16.140625" style="4" hidden="1" customWidth="1"/>
    <col min="21" max="21" width="21.85546875" style="4" hidden="1" customWidth="1"/>
    <col min="22" max="22" width="18" style="4" hidden="1" customWidth="1"/>
    <col min="23" max="23" width="8.7109375" style="4" hidden="1" customWidth="1"/>
    <col min="24" max="24" width="31.28515625" style="4" hidden="1" customWidth="1"/>
    <col min="25" max="25" width="13.42578125" style="4" hidden="1" customWidth="1"/>
    <col min="26" max="26" width="3.42578125" style="4" hidden="1" customWidth="1"/>
    <col min="27" max="27" width="18" style="4" hidden="1" customWidth="1"/>
    <col min="28" max="28" width="15.5703125" style="4" hidden="1" customWidth="1"/>
    <col min="29" max="30" width="18" style="4" hidden="1" customWidth="1"/>
    <col min="31" max="31" width="15.5703125" style="4" hidden="1" customWidth="1"/>
    <col min="32" max="32" width="18" style="4" hidden="1" customWidth="1"/>
    <col min="33" max="33" width="28.7109375" style="4" hidden="1" customWidth="1"/>
    <col min="34" max="34" width="34.140625" style="4" hidden="1" customWidth="1"/>
    <col min="35" max="35" width="51.5703125" style="4" hidden="1" customWidth="1"/>
    <col min="36" max="36" width="18" style="4" hidden="1" customWidth="1"/>
    <col min="37" max="37" width="19" style="4" hidden="1" customWidth="1"/>
    <col min="38" max="38" width="27" style="4" hidden="1" customWidth="1"/>
    <col min="39" max="41" width="19" style="4" hidden="1" customWidth="1"/>
    <col min="42" max="42" width="26.140625" style="4" hidden="1" customWidth="1"/>
    <col min="43" max="43" width="19" style="4" hidden="1" customWidth="1"/>
    <col min="44" max="45" width="13" style="4" customWidth="1"/>
    <col min="46" max="46" width="8.5703125" style="4" customWidth="1"/>
    <col min="47" max="52" width="8.5703125" style="4" hidden="1" customWidth="1"/>
    <col min="53" max="53" width="12.28515625" style="4" hidden="1" customWidth="1"/>
    <col min="54" max="54" width="21.85546875" style="4" hidden="1" customWidth="1"/>
    <col min="55" max="55" width="32.5703125" style="4" customWidth="1"/>
    <col min="56" max="81" width="6.140625" style="4" customWidth="1"/>
    <col min="82" max="82" width="9.28515625" style="4" hidden="1" customWidth="1"/>
    <col min="83" max="83" width="22.140625" style="4" hidden="1" customWidth="1"/>
    <col min="84" max="84" width="5.85546875" style="4" bestFit="1" customWidth="1"/>
    <col min="85" max="85" width="9.28515625" style="4" customWidth="1"/>
    <col min="86" max="255" width="9.140625" style="4"/>
    <col min="256" max="256" width="1.5703125" style="4" customWidth="1"/>
    <col min="257" max="257" width="31.7109375" style="4" customWidth="1"/>
    <col min="258" max="258" width="0" style="4" hidden="1" customWidth="1"/>
    <col min="259" max="259" width="38" style="4" customWidth="1"/>
    <col min="260" max="260" width="20.28515625" style="4" customWidth="1"/>
    <col min="261" max="261" width="48.140625" style="4" customWidth="1"/>
    <col min="262" max="277" width="0" style="4" hidden="1" customWidth="1"/>
    <col min="278" max="278" width="34.7109375" style="4" bestFit="1" customWidth="1"/>
    <col min="279" max="298" width="0" style="4" hidden="1" customWidth="1"/>
    <col min="299" max="300" width="13" style="4" customWidth="1"/>
    <col min="301" max="312" width="0" style="4" hidden="1" customWidth="1"/>
    <col min="313" max="313" width="28" style="4" bestFit="1" customWidth="1"/>
    <col min="314" max="337" width="6.140625" style="4" customWidth="1"/>
    <col min="338" max="338" width="9.28515625" style="4" customWidth="1"/>
    <col min="339" max="339" width="0" style="4" hidden="1" customWidth="1"/>
    <col min="340" max="340" width="5.85546875" style="4" bestFit="1" customWidth="1"/>
    <col min="341" max="341" width="9.28515625" style="4" customWidth="1"/>
    <col min="342" max="511" width="9.140625" style="4"/>
    <col min="512" max="512" width="1.5703125" style="4" customWidth="1"/>
    <col min="513" max="513" width="31.7109375" style="4" customWidth="1"/>
    <col min="514" max="514" width="0" style="4" hidden="1" customWidth="1"/>
    <col min="515" max="515" width="38" style="4" customWidth="1"/>
    <col min="516" max="516" width="20.28515625" style="4" customWidth="1"/>
    <col min="517" max="517" width="48.140625" style="4" customWidth="1"/>
    <col min="518" max="533" width="0" style="4" hidden="1" customWidth="1"/>
    <col min="534" max="534" width="34.7109375" style="4" bestFit="1" customWidth="1"/>
    <col min="535" max="554" width="0" style="4" hidden="1" customWidth="1"/>
    <col min="555" max="556" width="13" style="4" customWidth="1"/>
    <col min="557" max="568" width="0" style="4" hidden="1" customWidth="1"/>
    <col min="569" max="569" width="28" style="4" bestFit="1" customWidth="1"/>
    <col min="570" max="593" width="6.140625" style="4" customWidth="1"/>
    <col min="594" max="594" width="9.28515625" style="4" customWidth="1"/>
    <col min="595" max="595" width="0" style="4" hidden="1" customWidth="1"/>
    <col min="596" max="596" width="5.85546875" style="4" bestFit="1" customWidth="1"/>
    <col min="597" max="597" width="9.28515625" style="4" customWidth="1"/>
    <col min="598" max="767" width="9.140625" style="4"/>
    <col min="768" max="768" width="1.5703125" style="4" customWidth="1"/>
    <col min="769" max="769" width="31.7109375" style="4" customWidth="1"/>
    <col min="770" max="770" width="0" style="4" hidden="1" customWidth="1"/>
    <col min="771" max="771" width="38" style="4" customWidth="1"/>
    <col min="772" max="772" width="20.28515625" style="4" customWidth="1"/>
    <col min="773" max="773" width="48.140625" style="4" customWidth="1"/>
    <col min="774" max="789" width="0" style="4" hidden="1" customWidth="1"/>
    <col min="790" max="790" width="34.7109375" style="4" bestFit="1" customWidth="1"/>
    <col min="791" max="810" width="0" style="4" hidden="1" customWidth="1"/>
    <col min="811" max="812" width="13" style="4" customWidth="1"/>
    <col min="813" max="824" width="0" style="4" hidden="1" customWidth="1"/>
    <col min="825" max="825" width="28" style="4" bestFit="1" customWidth="1"/>
    <col min="826" max="849" width="6.140625" style="4" customWidth="1"/>
    <col min="850" max="850" width="9.28515625" style="4" customWidth="1"/>
    <col min="851" max="851" width="0" style="4" hidden="1" customWidth="1"/>
    <col min="852" max="852" width="5.85546875" style="4" bestFit="1" customWidth="1"/>
    <col min="853" max="853" width="9.28515625" style="4" customWidth="1"/>
    <col min="854" max="1023" width="9.140625" style="4"/>
    <col min="1024" max="1024" width="1.5703125" style="4" customWidth="1"/>
    <col min="1025" max="1025" width="31.7109375" style="4" customWidth="1"/>
    <col min="1026" max="1026" width="0" style="4" hidden="1" customWidth="1"/>
    <col min="1027" max="1027" width="38" style="4" customWidth="1"/>
    <col min="1028" max="1028" width="20.28515625" style="4" customWidth="1"/>
    <col min="1029" max="1029" width="48.140625" style="4" customWidth="1"/>
    <col min="1030" max="1045" width="0" style="4" hidden="1" customWidth="1"/>
    <col min="1046" max="1046" width="34.7109375" style="4" bestFit="1" customWidth="1"/>
    <col min="1047" max="1066" width="0" style="4" hidden="1" customWidth="1"/>
    <col min="1067" max="1068" width="13" style="4" customWidth="1"/>
    <col min="1069" max="1080" width="0" style="4" hidden="1" customWidth="1"/>
    <col min="1081" max="1081" width="28" style="4" bestFit="1" customWidth="1"/>
    <col min="1082" max="1105" width="6.140625" style="4" customWidth="1"/>
    <col min="1106" max="1106" width="9.28515625" style="4" customWidth="1"/>
    <col min="1107" max="1107" width="0" style="4" hidden="1" customWidth="1"/>
    <col min="1108" max="1108" width="5.85546875" style="4" bestFit="1" customWidth="1"/>
    <col min="1109" max="1109" width="9.28515625" style="4" customWidth="1"/>
    <col min="1110" max="1279" width="9.140625" style="4"/>
    <col min="1280" max="1280" width="1.5703125" style="4" customWidth="1"/>
    <col min="1281" max="1281" width="31.7109375" style="4" customWidth="1"/>
    <col min="1282" max="1282" width="0" style="4" hidden="1" customWidth="1"/>
    <col min="1283" max="1283" width="38" style="4" customWidth="1"/>
    <col min="1284" max="1284" width="20.28515625" style="4" customWidth="1"/>
    <col min="1285" max="1285" width="48.140625" style="4" customWidth="1"/>
    <col min="1286" max="1301" width="0" style="4" hidden="1" customWidth="1"/>
    <col min="1302" max="1302" width="34.7109375" style="4" bestFit="1" customWidth="1"/>
    <col min="1303" max="1322" width="0" style="4" hidden="1" customWidth="1"/>
    <col min="1323" max="1324" width="13" style="4" customWidth="1"/>
    <col min="1325" max="1336" width="0" style="4" hidden="1" customWidth="1"/>
    <col min="1337" max="1337" width="28" style="4" bestFit="1" customWidth="1"/>
    <col min="1338" max="1361" width="6.140625" style="4" customWidth="1"/>
    <col min="1362" max="1362" width="9.28515625" style="4" customWidth="1"/>
    <col min="1363" max="1363" width="0" style="4" hidden="1" customWidth="1"/>
    <col min="1364" max="1364" width="5.85546875" style="4" bestFit="1" customWidth="1"/>
    <col min="1365" max="1365" width="9.28515625" style="4" customWidth="1"/>
    <col min="1366" max="1535" width="9.140625" style="4"/>
    <col min="1536" max="1536" width="1.5703125" style="4" customWidth="1"/>
    <col min="1537" max="1537" width="31.7109375" style="4" customWidth="1"/>
    <col min="1538" max="1538" width="0" style="4" hidden="1" customWidth="1"/>
    <col min="1539" max="1539" width="38" style="4" customWidth="1"/>
    <col min="1540" max="1540" width="20.28515625" style="4" customWidth="1"/>
    <col min="1541" max="1541" width="48.140625" style="4" customWidth="1"/>
    <col min="1542" max="1557" width="0" style="4" hidden="1" customWidth="1"/>
    <col min="1558" max="1558" width="34.7109375" style="4" bestFit="1" customWidth="1"/>
    <col min="1559" max="1578" width="0" style="4" hidden="1" customWidth="1"/>
    <col min="1579" max="1580" width="13" style="4" customWidth="1"/>
    <col min="1581" max="1592" width="0" style="4" hidden="1" customWidth="1"/>
    <col min="1593" max="1593" width="28" style="4" bestFit="1" customWidth="1"/>
    <col min="1594" max="1617" width="6.140625" style="4" customWidth="1"/>
    <col min="1618" max="1618" width="9.28515625" style="4" customWidth="1"/>
    <col min="1619" max="1619" width="0" style="4" hidden="1" customWidth="1"/>
    <col min="1620" max="1620" width="5.85546875" style="4" bestFit="1" customWidth="1"/>
    <col min="1621" max="1621" width="9.28515625" style="4" customWidth="1"/>
    <col min="1622" max="1791" width="9.140625" style="4"/>
    <col min="1792" max="1792" width="1.5703125" style="4" customWidth="1"/>
    <col min="1793" max="1793" width="31.7109375" style="4" customWidth="1"/>
    <col min="1794" max="1794" width="0" style="4" hidden="1" customWidth="1"/>
    <col min="1795" max="1795" width="38" style="4" customWidth="1"/>
    <col min="1796" max="1796" width="20.28515625" style="4" customWidth="1"/>
    <col min="1797" max="1797" width="48.140625" style="4" customWidth="1"/>
    <col min="1798" max="1813" width="0" style="4" hidden="1" customWidth="1"/>
    <col min="1814" max="1814" width="34.7109375" style="4" bestFit="1" customWidth="1"/>
    <col min="1815" max="1834" width="0" style="4" hidden="1" customWidth="1"/>
    <col min="1835" max="1836" width="13" style="4" customWidth="1"/>
    <col min="1837" max="1848" width="0" style="4" hidden="1" customWidth="1"/>
    <col min="1849" max="1849" width="28" style="4" bestFit="1" customWidth="1"/>
    <col min="1850" max="1873" width="6.140625" style="4" customWidth="1"/>
    <col min="1874" max="1874" width="9.28515625" style="4" customWidth="1"/>
    <col min="1875" max="1875" width="0" style="4" hidden="1" customWidth="1"/>
    <col min="1876" max="1876" width="5.85546875" style="4" bestFit="1" customWidth="1"/>
    <col min="1877" max="1877" width="9.28515625" style="4" customWidth="1"/>
    <col min="1878" max="2047" width="9.140625" style="4"/>
    <col min="2048" max="2048" width="1.5703125" style="4" customWidth="1"/>
    <col min="2049" max="2049" width="31.7109375" style="4" customWidth="1"/>
    <col min="2050" max="2050" width="0" style="4" hidden="1" customWidth="1"/>
    <col min="2051" max="2051" width="38" style="4" customWidth="1"/>
    <col min="2052" max="2052" width="20.28515625" style="4" customWidth="1"/>
    <col min="2053" max="2053" width="48.140625" style="4" customWidth="1"/>
    <col min="2054" max="2069" width="0" style="4" hidden="1" customWidth="1"/>
    <col min="2070" max="2070" width="34.7109375" style="4" bestFit="1" customWidth="1"/>
    <col min="2071" max="2090" width="0" style="4" hidden="1" customWidth="1"/>
    <col min="2091" max="2092" width="13" style="4" customWidth="1"/>
    <col min="2093" max="2104" width="0" style="4" hidden="1" customWidth="1"/>
    <col min="2105" max="2105" width="28" style="4" bestFit="1" customWidth="1"/>
    <col min="2106" max="2129" width="6.140625" style="4" customWidth="1"/>
    <col min="2130" max="2130" width="9.28515625" style="4" customWidth="1"/>
    <col min="2131" max="2131" width="0" style="4" hidden="1" customWidth="1"/>
    <col min="2132" max="2132" width="5.85546875" style="4" bestFit="1" customWidth="1"/>
    <col min="2133" max="2133" width="9.28515625" style="4" customWidth="1"/>
    <col min="2134" max="2303" width="9.140625" style="4"/>
    <col min="2304" max="2304" width="1.5703125" style="4" customWidth="1"/>
    <col min="2305" max="2305" width="31.7109375" style="4" customWidth="1"/>
    <col min="2306" max="2306" width="0" style="4" hidden="1" customWidth="1"/>
    <col min="2307" max="2307" width="38" style="4" customWidth="1"/>
    <col min="2308" max="2308" width="20.28515625" style="4" customWidth="1"/>
    <col min="2309" max="2309" width="48.140625" style="4" customWidth="1"/>
    <col min="2310" max="2325" width="0" style="4" hidden="1" customWidth="1"/>
    <col min="2326" max="2326" width="34.7109375" style="4" bestFit="1" customWidth="1"/>
    <col min="2327" max="2346" width="0" style="4" hidden="1" customWidth="1"/>
    <col min="2347" max="2348" width="13" style="4" customWidth="1"/>
    <col min="2349" max="2360" width="0" style="4" hidden="1" customWidth="1"/>
    <col min="2361" max="2361" width="28" style="4" bestFit="1" customWidth="1"/>
    <col min="2362" max="2385" width="6.140625" style="4" customWidth="1"/>
    <col min="2386" max="2386" width="9.28515625" style="4" customWidth="1"/>
    <col min="2387" max="2387" width="0" style="4" hidden="1" customWidth="1"/>
    <col min="2388" max="2388" width="5.85546875" style="4" bestFit="1" customWidth="1"/>
    <col min="2389" max="2389" width="9.28515625" style="4" customWidth="1"/>
    <col min="2390" max="2559" width="9.140625" style="4"/>
    <col min="2560" max="2560" width="1.5703125" style="4" customWidth="1"/>
    <col min="2561" max="2561" width="31.7109375" style="4" customWidth="1"/>
    <col min="2562" max="2562" width="0" style="4" hidden="1" customWidth="1"/>
    <col min="2563" max="2563" width="38" style="4" customWidth="1"/>
    <col min="2564" max="2564" width="20.28515625" style="4" customWidth="1"/>
    <col min="2565" max="2565" width="48.140625" style="4" customWidth="1"/>
    <col min="2566" max="2581" width="0" style="4" hidden="1" customWidth="1"/>
    <col min="2582" max="2582" width="34.7109375" style="4" bestFit="1" customWidth="1"/>
    <col min="2583" max="2602" width="0" style="4" hidden="1" customWidth="1"/>
    <col min="2603" max="2604" width="13" style="4" customWidth="1"/>
    <col min="2605" max="2616" width="0" style="4" hidden="1" customWidth="1"/>
    <col min="2617" max="2617" width="28" style="4" bestFit="1" customWidth="1"/>
    <col min="2618" max="2641" width="6.140625" style="4" customWidth="1"/>
    <col min="2642" max="2642" width="9.28515625" style="4" customWidth="1"/>
    <col min="2643" max="2643" width="0" style="4" hidden="1" customWidth="1"/>
    <col min="2644" max="2644" width="5.85546875" style="4" bestFit="1" customWidth="1"/>
    <col min="2645" max="2645" width="9.28515625" style="4" customWidth="1"/>
    <col min="2646" max="2815" width="9.140625" style="4"/>
    <col min="2816" max="2816" width="1.5703125" style="4" customWidth="1"/>
    <col min="2817" max="2817" width="31.7109375" style="4" customWidth="1"/>
    <col min="2818" max="2818" width="0" style="4" hidden="1" customWidth="1"/>
    <col min="2819" max="2819" width="38" style="4" customWidth="1"/>
    <col min="2820" max="2820" width="20.28515625" style="4" customWidth="1"/>
    <col min="2821" max="2821" width="48.140625" style="4" customWidth="1"/>
    <col min="2822" max="2837" width="0" style="4" hidden="1" customWidth="1"/>
    <col min="2838" max="2838" width="34.7109375" style="4" bestFit="1" customWidth="1"/>
    <col min="2839" max="2858" width="0" style="4" hidden="1" customWidth="1"/>
    <col min="2859" max="2860" width="13" style="4" customWidth="1"/>
    <col min="2861" max="2872" width="0" style="4" hidden="1" customWidth="1"/>
    <col min="2873" max="2873" width="28" style="4" bestFit="1" customWidth="1"/>
    <col min="2874" max="2897" width="6.140625" style="4" customWidth="1"/>
    <col min="2898" max="2898" width="9.28515625" style="4" customWidth="1"/>
    <col min="2899" max="2899" width="0" style="4" hidden="1" customWidth="1"/>
    <col min="2900" max="2900" width="5.85546875" style="4" bestFit="1" customWidth="1"/>
    <col min="2901" max="2901" width="9.28515625" style="4" customWidth="1"/>
    <col min="2902" max="3071" width="9.140625" style="4"/>
    <col min="3072" max="3072" width="1.5703125" style="4" customWidth="1"/>
    <col min="3073" max="3073" width="31.7109375" style="4" customWidth="1"/>
    <col min="3074" max="3074" width="0" style="4" hidden="1" customWidth="1"/>
    <col min="3075" max="3075" width="38" style="4" customWidth="1"/>
    <col min="3076" max="3076" width="20.28515625" style="4" customWidth="1"/>
    <col min="3077" max="3077" width="48.140625" style="4" customWidth="1"/>
    <col min="3078" max="3093" width="0" style="4" hidden="1" customWidth="1"/>
    <col min="3094" max="3094" width="34.7109375" style="4" bestFit="1" customWidth="1"/>
    <col min="3095" max="3114" width="0" style="4" hidden="1" customWidth="1"/>
    <col min="3115" max="3116" width="13" style="4" customWidth="1"/>
    <col min="3117" max="3128" width="0" style="4" hidden="1" customWidth="1"/>
    <col min="3129" max="3129" width="28" style="4" bestFit="1" customWidth="1"/>
    <col min="3130" max="3153" width="6.140625" style="4" customWidth="1"/>
    <col min="3154" max="3154" width="9.28515625" style="4" customWidth="1"/>
    <col min="3155" max="3155" width="0" style="4" hidden="1" customWidth="1"/>
    <col min="3156" max="3156" width="5.85546875" style="4" bestFit="1" customWidth="1"/>
    <col min="3157" max="3157" width="9.28515625" style="4" customWidth="1"/>
    <col min="3158" max="3327" width="9.140625" style="4"/>
    <col min="3328" max="3328" width="1.5703125" style="4" customWidth="1"/>
    <col min="3329" max="3329" width="31.7109375" style="4" customWidth="1"/>
    <col min="3330" max="3330" width="0" style="4" hidden="1" customWidth="1"/>
    <col min="3331" max="3331" width="38" style="4" customWidth="1"/>
    <col min="3332" max="3332" width="20.28515625" style="4" customWidth="1"/>
    <col min="3333" max="3333" width="48.140625" style="4" customWidth="1"/>
    <col min="3334" max="3349" width="0" style="4" hidden="1" customWidth="1"/>
    <col min="3350" max="3350" width="34.7109375" style="4" bestFit="1" customWidth="1"/>
    <col min="3351" max="3370" width="0" style="4" hidden="1" customWidth="1"/>
    <col min="3371" max="3372" width="13" style="4" customWidth="1"/>
    <col min="3373" max="3384" width="0" style="4" hidden="1" customWidth="1"/>
    <col min="3385" max="3385" width="28" style="4" bestFit="1" customWidth="1"/>
    <col min="3386" max="3409" width="6.140625" style="4" customWidth="1"/>
    <col min="3410" max="3410" width="9.28515625" style="4" customWidth="1"/>
    <col min="3411" max="3411" width="0" style="4" hidden="1" customWidth="1"/>
    <col min="3412" max="3412" width="5.85546875" style="4" bestFit="1" customWidth="1"/>
    <col min="3413" max="3413" width="9.28515625" style="4" customWidth="1"/>
    <col min="3414" max="3583" width="9.140625" style="4"/>
    <col min="3584" max="3584" width="1.5703125" style="4" customWidth="1"/>
    <col min="3585" max="3585" width="31.7109375" style="4" customWidth="1"/>
    <col min="3586" max="3586" width="0" style="4" hidden="1" customWidth="1"/>
    <col min="3587" max="3587" width="38" style="4" customWidth="1"/>
    <col min="3588" max="3588" width="20.28515625" style="4" customWidth="1"/>
    <col min="3589" max="3589" width="48.140625" style="4" customWidth="1"/>
    <col min="3590" max="3605" width="0" style="4" hidden="1" customWidth="1"/>
    <col min="3606" max="3606" width="34.7109375" style="4" bestFit="1" customWidth="1"/>
    <col min="3607" max="3626" width="0" style="4" hidden="1" customWidth="1"/>
    <col min="3627" max="3628" width="13" style="4" customWidth="1"/>
    <col min="3629" max="3640" width="0" style="4" hidden="1" customWidth="1"/>
    <col min="3641" max="3641" width="28" style="4" bestFit="1" customWidth="1"/>
    <col min="3642" max="3665" width="6.140625" style="4" customWidth="1"/>
    <col min="3666" max="3666" width="9.28515625" style="4" customWidth="1"/>
    <col min="3667" max="3667" width="0" style="4" hidden="1" customWidth="1"/>
    <col min="3668" max="3668" width="5.85546875" style="4" bestFit="1" customWidth="1"/>
    <col min="3669" max="3669" width="9.28515625" style="4" customWidth="1"/>
    <col min="3670" max="3839" width="9.140625" style="4"/>
    <col min="3840" max="3840" width="1.5703125" style="4" customWidth="1"/>
    <col min="3841" max="3841" width="31.7109375" style="4" customWidth="1"/>
    <col min="3842" max="3842" width="0" style="4" hidden="1" customWidth="1"/>
    <col min="3843" max="3843" width="38" style="4" customWidth="1"/>
    <col min="3844" max="3844" width="20.28515625" style="4" customWidth="1"/>
    <col min="3845" max="3845" width="48.140625" style="4" customWidth="1"/>
    <col min="3846" max="3861" width="0" style="4" hidden="1" customWidth="1"/>
    <col min="3862" max="3862" width="34.7109375" style="4" bestFit="1" customWidth="1"/>
    <col min="3863" max="3882" width="0" style="4" hidden="1" customWidth="1"/>
    <col min="3883" max="3884" width="13" style="4" customWidth="1"/>
    <col min="3885" max="3896" width="0" style="4" hidden="1" customWidth="1"/>
    <col min="3897" max="3897" width="28" style="4" bestFit="1" customWidth="1"/>
    <col min="3898" max="3921" width="6.140625" style="4" customWidth="1"/>
    <col min="3922" max="3922" width="9.28515625" style="4" customWidth="1"/>
    <col min="3923" max="3923" width="0" style="4" hidden="1" customWidth="1"/>
    <col min="3924" max="3924" width="5.85546875" style="4" bestFit="1" customWidth="1"/>
    <col min="3925" max="3925" width="9.28515625" style="4" customWidth="1"/>
    <col min="3926" max="4095" width="9.140625" style="4"/>
    <col min="4096" max="4096" width="1.5703125" style="4" customWidth="1"/>
    <col min="4097" max="4097" width="31.7109375" style="4" customWidth="1"/>
    <col min="4098" max="4098" width="0" style="4" hidden="1" customWidth="1"/>
    <col min="4099" max="4099" width="38" style="4" customWidth="1"/>
    <col min="4100" max="4100" width="20.28515625" style="4" customWidth="1"/>
    <col min="4101" max="4101" width="48.140625" style="4" customWidth="1"/>
    <col min="4102" max="4117" width="0" style="4" hidden="1" customWidth="1"/>
    <col min="4118" max="4118" width="34.7109375" style="4" bestFit="1" customWidth="1"/>
    <col min="4119" max="4138" width="0" style="4" hidden="1" customWidth="1"/>
    <col min="4139" max="4140" width="13" style="4" customWidth="1"/>
    <col min="4141" max="4152" width="0" style="4" hidden="1" customWidth="1"/>
    <col min="4153" max="4153" width="28" style="4" bestFit="1" customWidth="1"/>
    <col min="4154" max="4177" width="6.140625" style="4" customWidth="1"/>
    <col min="4178" max="4178" width="9.28515625" style="4" customWidth="1"/>
    <col min="4179" max="4179" width="0" style="4" hidden="1" customWidth="1"/>
    <col min="4180" max="4180" width="5.85546875" style="4" bestFit="1" customWidth="1"/>
    <col min="4181" max="4181" width="9.28515625" style="4" customWidth="1"/>
    <col min="4182" max="4351" width="9.140625" style="4"/>
    <col min="4352" max="4352" width="1.5703125" style="4" customWidth="1"/>
    <col min="4353" max="4353" width="31.7109375" style="4" customWidth="1"/>
    <col min="4354" max="4354" width="0" style="4" hidden="1" customWidth="1"/>
    <col min="4355" max="4355" width="38" style="4" customWidth="1"/>
    <col min="4356" max="4356" width="20.28515625" style="4" customWidth="1"/>
    <col min="4357" max="4357" width="48.140625" style="4" customWidth="1"/>
    <col min="4358" max="4373" width="0" style="4" hidden="1" customWidth="1"/>
    <col min="4374" max="4374" width="34.7109375" style="4" bestFit="1" customWidth="1"/>
    <col min="4375" max="4394" width="0" style="4" hidden="1" customWidth="1"/>
    <col min="4395" max="4396" width="13" style="4" customWidth="1"/>
    <col min="4397" max="4408" width="0" style="4" hidden="1" customWidth="1"/>
    <col min="4409" max="4409" width="28" style="4" bestFit="1" customWidth="1"/>
    <col min="4410" max="4433" width="6.140625" style="4" customWidth="1"/>
    <col min="4434" max="4434" width="9.28515625" style="4" customWidth="1"/>
    <col min="4435" max="4435" width="0" style="4" hidden="1" customWidth="1"/>
    <col min="4436" max="4436" width="5.85546875" style="4" bestFit="1" customWidth="1"/>
    <col min="4437" max="4437" width="9.28515625" style="4" customWidth="1"/>
    <col min="4438" max="4607" width="9.140625" style="4"/>
    <col min="4608" max="4608" width="1.5703125" style="4" customWidth="1"/>
    <col min="4609" max="4609" width="31.7109375" style="4" customWidth="1"/>
    <col min="4610" max="4610" width="0" style="4" hidden="1" customWidth="1"/>
    <col min="4611" max="4611" width="38" style="4" customWidth="1"/>
    <col min="4612" max="4612" width="20.28515625" style="4" customWidth="1"/>
    <col min="4613" max="4613" width="48.140625" style="4" customWidth="1"/>
    <col min="4614" max="4629" width="0" style="4" hidden="1" customWidth="1"/>
    <col min="4630" max="4630" width="34.7109375" style="4" bestFit="1" customWidth="1"/>
    <col min="4631" max="4650" width="0" style="4" hidden="1" customWidth="1"/>
    <col min="4651" max="4652" width="13" style="4" customWidth="1"/>
    <col min="4653" max="4664" width="0" style="4" hidden="1" customWidth="1"/>
    <col min="4665" max="4665" width="28" style="4" bestFit="1" customWidth="1"/>
    <col min="4666" max="4689" width="6.140625" style="4" customWidth="1"/>
    <col min="4690" max="4690" width="9.28515625" style="4" customWidth="1"/>
    <col min="4691" max="4691" width="0" style="4" hidden="1" customWidth="1"/>
    <col min="4692" max="4692" width="5.85546875" style="4" bestFit="1" customWidth="1"/>
    <col min="4693" max="4693" width="9.28515625" style="4" customWidth="1"/>
    <col min="4694" max="4863" width="9.140625" style="4"/>
    <col min="4864" max="4864" width="1.5703125" style="4" customWidth="1"/>
    <col min="4865" max="4865" width="31.7109375" style="4" customWidth="1"/>
    <col min="4866" max="4866" width="0" style="4" hidden="1" customWidth="1"/>
    <col min="4867" max="4867" width="38" style="4" customWidth="1"/>
    <col min="4868" max="4868" width="20.28515625" style="4" customWidth="1"/>
    <col min="4869" max="4869" width="48.140625" style="4" customWidth="1"/>
    <col min="4870" max="4885" width="0" style="4" hidden="1" customWidth="1"/>
    <col min="4886" max="4886" width="34.7109375" style="4" bestFit="1" customWidth="1"/>
    <col min="4887" max="4906" width="0" style="4" hidden="1" customWidth="1"/>
    <col min="4907" max="4908" width="13" style="4" customWidth="1"/>
    <col min="4909" max="4920" width="0" style="4" hidden="1" customWidth="1"/>
    <col min="4921" max="4921" width="28" style="4" bestFit="1" customWidth="1"/>
    <col min="4922" max="4945" width="6.140625" style="4" customWidth="1"/>
    <col min="4946" max="4946" width="9.28515625" style="4" customWidth="1"/>
    <col min="4947" max="4947" width="0" style="4" hidden="1" customWidth="1"/>
    <col min="4948" max="4948" width="5.85546875" style="4" bestFit="1" customWidth="1"/>
    <col min="4949" max="4949" width="9.28515625" style="4" customWidth="1"/>
    <col min="4950" max="5119" width="9.140625" style="4"/>
    <col min="5120" max="5120" width="1.5703125" style="4" customWidth="1"/>
    <col min="5121" max="5121" width="31.7109375" style="4" customWidth="1"/>
    <col min="5122" max="5122" width="0" style="4" hidden="1" customWidth="1"/>
    <col min="5123" max="5123" width="38" style="4" customWidth="1"/>
    <col min="5124" max="5124" width="20.28515625" style="4" customWidth="1"/>
    <col min="5125" max="5125" width="48.140625" style="4" customWidth="1"/>
    <col min="5126" max="5141" width="0" style="4" hidden="1" customWidth="1"/>
    <col min="5142" max="5142" width="34.7109375" style="4" bestFit="1" customWidth="1"/>
    <col min="5143" max="5162" width="0" style="4" hidden="1" customWidth="1"/>
    <col min="5163" max="5164" width="13" style="4" customWidth="1"/>
    <col min="5165" max="5176" width="0" style="4" hidden="1" customWidth="1"/>
    <col min="5177" max="5177" width="28" style="4" bestFit="1" customWidth="1"/>
    <col min="5178" max="5201" width="6.140625" style="4" customWidth="1"/>
    <col min="5202" max="5202" width="9.28515625" style="4" customWidth="1"/>
    <col min="5203" max="5203" width="0" style="4" hidden="1" customWidth="1"/>
    <col min="5204" max="5204" width="5.85546875" style="4" bestFit="1" customWidth="1"/>
    <col min="5205" max="5205" width="9.28515625" style="4" customWidth="1"/>
    <col min="5206" max="5375" width="9.140625" style="4"/>
    <col min="5376" max="5376" width="1.5703125" style="4" customWidth="1"/>
    <col min="5377" max="5377" width="31.7109375" style="4" customWidth="1"/>
    <col min="5378" max="5378" width="0" style="4" hidden="1" customWidth="1"/>
    <col min="5379" max="5379" width="38" style="4" customWidth="1"/>
    <col min="5380" max="5380" width="20.28515625" style="4" customWidth="1"/>
    <col min="5381" max="5381" width="48.140625" style="4" customWidth="1"/>
    <col min="5382" max="5397" width="0" style="4" hidden="1" customWidth="1"/>
    <col min="5398" max="5398" width="34.7109375" style="4" bestFit="1" customWidth="1"/>
    <col min="5399" max="5418" width="0" style="4" hidden="1" customWidth="1"/>
    <col min="5419" max="5420" width="13" style="4" customWidth="1"/>
    <col min="5421" max="5432" width="0" style="4" hidden="1" customWidth="1"/>
    <col min="5433" max="5433" width="28" style="4" bestFit="1" customWidth="1"/>
    <col min="5434" max="5457" width="6.140625" style="4" customWidth="1"/>
    <col min="5458" max="5458" width="9.28515625" style="4" customWidth="1"/>
    <col min="5459" max="5459" width="0" style="4" hidden="1" customWidth="1"/>
    <col min="5460" max="5460" width="5.85546875" style="4" bestFit="1" customWidth="1"/>
    <col min="5461" max="5461" width="9.28515625" style="4" customWidth="1"/>
    <col min="5462" max="5631" width="9.140625" style="4"/>
    <col min="5632" max="5632" width="1.5703125" style="4" customWidth="1"/>
    <col min="5633" max="5633" width="31.7109375" style="4" customWidth="1"/>
    <col min="5634" max="5634" width="0" style="4" hidden="1" customWidth="1"/>
    <col min="5635" max="5635" width="38" style="4" customWidth="1"/>
    <col min="5636" max="5636" width="20.28515625" style="4" customWidth="1"/>
    <col min="5637" max="5637" width="48.140625" style="4" customWidth="1"/>
    <col min="5638" max="5653" width="0" style="4" hidden="1" customWidth="1"/>
    <col min="5654" max="5654" width="34.7109375" style="4" bestFit="1" customWidth="1"/>
    <col min="5655" max="5674" width="0" style="4" hidden="1" customWidth="1"/>
    <col min="5675" max="5676" width="13" style="4" customWidth="1"/>
    <col min="5677" max="5688" width="0" style="4" hidden="1" customWidth="1"/>
    <col min="5689" max="5689" width="28" style="4" bestFit="1" customWidth="1"/>
    <col min="5690" max="5713" width="6.140625" style="4" customWidth="1"/>
    <col min="5714" max="5714" width="9.28515625" style="4" customWidth="1"/>
    <col min="5715" max="5715" width="0" style="4" hidden="1" customWidth="1"/>
    <col min="5716" max="5716" width="5.85546875" style="4" bestFit="1" customWidth="1"/>
    <col min="5717" max="5717" width="9.28515625" style="4" customWidth="1"/>
    <col min="5718" max="5887" width="9.140625" style="4"/>
    <col min="5888" max="5888" width="1.5703125" style="4" customWidth="1"/>
    <col min="5889" max="5889" width="31.7109375" style="4" customWidth="1"/>
    <col min="5890" max="5890" width="0" style="4" hidden="1" customWidth="1"/>
    <col min="5891" max="5891" width="38" style="4" customWidth="1"/>
    <col min="5892" max="5892" width="20.28515625" style="4" customWidth="1"/>
    <col min="5893" max="5893" width="48.140625" style="4" customWidth="1"/>
    <col min="5894" max="5909" width="0" style="4" hidden="1" customWidth="1"/>
    <col min="5910" max="5910" width="34.7109375" style="4" bestFit="1" customWidth="1"/>
    <col min="5911" max="5930" width="0" style="4" hidden="1" customWidth="1"/>
    <col min="5931" max="5932" width="13" style="4" customWidth="1"/>
    <col min="5933" max="5944" width="0" style="4" hidden="1" customWidth="1"/>
    <col min="5945" max="5945" width="28" style="4" bestFit="1" customWidth="1"/>
    <col min="5946" max="5969" width="6.140625" style="4" customWidth="1"/>
    <col min="5970" max="5970" width="9.28515625" style="4" customWidth="1"/>
    <col min="5971" max="5971" width="0" style="4" hidden="1" customWidth="1"/>
    <col min="5972" max="5972" width="5.85546875" style="4" bestFit="1" customWidth="1"/>
    <col min="5973" max="5973" width="9.28515625" style="4" customWidth="1"/>
    <col min="5974" max="6143" width="9.140625" style="4"/>
    <col min="6144" max="6144" width="1.5703125" style="4" customWidth="1"/>
    <col min="6145" max="6145" width="31.7109375" style="4" customWidth="1"/>
    <col min="6146" max="6146" width="0" style="4" hidden="1" customWidth="1"/>
    <col min="6147" max="6147" width="38" style="4" customWidth="1"/>
    <col min="6148" max="6148" width="20.28515625" style="4" customWidth="1"/>
    <col min="6149" max="6149" width="48.140625" style="4" customWidth="1"/>
    <col min="6150" max="6165" width="0" style="4" hidden="1" customWidth="1"/>
    <col min="6166" max="6166" width="34.7109375" style="4" bestFit="1" customWidth="1"/>
    <col min="6167" max="6186" width="0" style="4" hidden="1" customWidth="1"/>
    <col min="6187" max="6188" width="13" style="4" customWidth="1"/>
    <col min="6189" max="6200" width="0" style="4" hidden="1" customWidth="1"/>
    <col min="6201" max="6201" width="28" style="4" bestFit="1" customWidth="1"/>
    <col min="6202" max="6225" width="6.140625" style="4" customWidth="1"/>
    <col min="6226" max="6226" width="9.28515625" style="4" customWidth="1"/>
    <col min="6227" max="6227" width="0" style="4" hidden="1" customWidth="1"/>
    <col min="6228" max="6228" width="5.85546875" style="4" bestFit="1" customWidth="1"/>
    <col min="6229" max="6229" width="9.28515625" style="4" customWidth="1"/>
    <col min="6230" max="6399" width="9.140625" style="4"/>
    <col min="6400" max="6400" width="1.5703125" style="4" customWidth="1"/>
    <col min="6401" max="6401" width="31.7109375" style="4" customWidth="1"/>
    <col min="6402" max="6402" width="0" style="4" hidden="1" customWidth="1"/>
    <col min="6403" max="6403" width="38" style="4" customWidth="1"/>
    <col min="6404" max="6404" width="20.28515625" style="4" customWidth="1"/>
    <col min="6405" max="6405" width="48.140625" style="4" customWidth="1"/>
    <col min="6406" max="6421" width="0" style="4" hidden="1" customWidth="1"/>
    <col min="6422" max="6422" width="34.7109375" style="4" bestFit="1" customWidth="1"/>
    <col min="6423" max="6442" width="0" style="4" hidden="1" customWidth="1"/>
    <col min="6443" max="6444" width="13" style="4" customWidth="1"/>
    <col min="6445" max="6456" width="0" style="4" hidden="1" customWidth="1"/>
    <col min="6457" max="6457" width="28" style="4" bestFit="1" customWidth="1"/>
    <col min="6458" max="6481" width="6.140625" style="4" customWidth="1"/>
    <col min="6482" max="6482" width="9.28515625" style="4" customWidth="1"/>
    <col min="6483" max="6483" width="0" style="4" hidden="1" customWidth="1"/>
    <col min="6484" max="6484" width="5.85546875" style="4" bestFit="1" customWidth="1"/>
    <col min="6485" max="6485" width="9.28515625" style="4" customWidth="1"/>
    <col min="6486" max="6655" width="9.140625" style="4"/>
    <col min="6656" max="6656" width="1.5703125" style="4" customWidth="1"/>
    <col min="6657" max="6657" width="31.7109375" style="4" customWidth="1"/>
    <col min="6658" max="6658" width="0" style="4" hidden="1" customWidth="1"/>
    <col min="6659" max="6659" width="38" style="4" customWidth="1"/>
    <col min="6660" max="6660" width="20.28515625" style="4" customWidth="1"/>
    <col min="6661" max="6661" width="48.140625" style="4" customWidth="1"/>
    <col min="6662" max="6677" width="0" style="4" hidden="1" customWidth="1"/>
    <col min="6678" max="6678" width="34.7109375" style="4" bestFit="1" customWidth="1"/>
    <col min="6679" max="6698" width="0" style="4" hidden="1" customWidth="1"/>
    <col min="6699" max="6700" width="13" style="4" customWidth="1"/>
    <col min="6701" max="6712" width="0" style="4" hidden="1" customWidth="1"/>
    <col min="6713" max="6713" width="28" style="4" bestFit="1" customWidth="1"/>
    <col min="6714" max="6737" width="6.140625" style="4" customWidth="1"/>
    <col min="6738" max="6738" width="9.28515625" style="4" customWidth="1"/>
    <col min="6739" max="6739" width="0" style="4" hidden="1" customWidth="1"/>
    <col min="6740" max="6740" width="5.85546875" style="4" bestFit="1" customWidth="1"/>
    <col min="6741" max="6741" width="9.28515625" style="4" customWidth="1"/>
    <col min="6742" max="6911" width="9.140625" style="4"/>
    <col min="6912" max="6912" width="1.5703125" style="4" customWidth="1"/>
    <col min="6913" max="6913" width="31.7109375" style="4" customWidth="1"/>
    <col min="6914" max="6914" width="0" style="4" hidden="1" customWidth="1"/>
    <col min="6915" max="6915" width="38" style="4" customWidth="1"/>
    <col min="6916" max="6916" width="20.28515625" style="4" customWidth="1"/>
    <col min="6917" max="6917" width="48.140625" style="4" customWidth="1"/>
    <col min="6918" max="6933" width="0" style="4" hidden="1" customWidth="1"/>
    <col min="6934" max="6934" width="34.7109375" style="4" bestFit="1" customWidth="1"/>
    <col min="6935" max="6954" width="0" style="4" hidden="1" customWidth="1"/>
    <col min="6955" max="6956" width="13" style="4" customWidth="1"/>
    <col min="6957" max="6968" width="0" style="4" hidden="1" customWidth="1"/>
    <col min="6969" max="6969" width="28" style="4" bestFit="1" customWidth="1"/>
    <col min="6970" max="6993" width="6.140625" style="4" customWidth="1"/>
    <col min="6994" max="6994" width="9.28515625" style="4" customWidth="1"/>
    <col min="6995" max="6995" width="0" style="4" hidden="1" customWidth="1"/>
    <col min="6996" max="6996" width="5.85546875" style="4" bestFit="1" customWidth="1"/>
    <col min="6997" max="6997" width="9.28515625" style="4" customWidth="1"/>
    <col min="6998" max="7167" width="9.140625" style="4"/>
    <col min="7168" max="7168" width="1.5703125" style="4" customWidth="1"/>
    <col min="7169" max="7169" width="31.7109375" style="4" customWidth="1"/>
    <col min="7170" max="7170" width="0" style="4" hidden="1" customWidth="1"/>
    <col min="7171" max="7171" width="38" style="4" customWidth="1"/>
    <col min="7172" max="7172" width="20.28515625" style="4" customWidth="1"/>
    <col min="7173" max="7173" width="48.140625" style="4" customWidth="1"/>
    <col min="7174" max="7189" width="0" style="4" hidden="1" customWidth="1"/>
    <col min="7190" max="7190" width="34.7109375" style="4" bestFit="1" customWidth="1"/>
    <col min="7191" max="7210" width="0" style="4" hidden="1" customWidth="1"/>
    <col min="7211" max="7212" width="13" style="4" customWidth="1"/>
    <col min="7213" max="7224" width="0" style="4" hidden="1" customWidth="1"/>
    <col min="7225" max="7225" width="28" style="4" bestFit="1" customWidth="1"/>
    <col min="7226" max="7249" width="6.140625" style="4" customWidth="1"/>
    <col min="7250" max="7250" width="9.28515625" style="4" customWidth="1"/>
    <col min="7251" max="7251" width="0" style="4" hidden="1" customWidth="1"/>
    <col min="7252" max="7252" width="5.85546875" style="4" bestFit="1" customWidth="1"/>
    <col min="7253" max="7253" width="9.28515625" style="4" customWidth="1"/>
    <col min="7254" max="7423" width="9.140625" style="4"/>
    <col min="7424" max="7424" width="1.5703125" style="4" customWidth="1"/>
    <col min="7425" max="7425" width="31.7109375" style="4" customWidth="1"/>
    <col min="7426" max="7426" width="0" style="4" hidden="1" customWidth="1"/>
    <col min="7427" max="7427" width="38" style="4" customWidth="1"/>
    <col min="7428" max="7428" width="20.28515625" style="4" customWidth="1"/>
    <col min="7429" max="7429" width="48.140625" style="4" customWidth="1"/>
    <col min="7430" max="7445" width="0" style="4" hidden="1" customWidth="1"/>
    <col min="7446" max="7446" width="34.7109375" style="4" bestFit="1" customWidth="1"/>
    <col min="7447" max="7466" width="0" style="4" hidden="1" customWidth="1"/>
    <col min="7467" max="7468" width="13" style="4" customWidth="1"/>
    <col min="7469" max="7480" width="0" style="4" hidden="1" customWidth="1"/>
    <col min="7481" max="7481" width="28" style="4" bestFit="1" customWidth="1"/>
    <col min="7482" max="7505" width="6.140625" style="4" customWidth="1"/>
    <col min="7506" max="7506" width="9.28515625" style="4" customWidth="1"/>
    <col min="7507" max="7507" width="0" style="4" hidden="1" customWidth="1"/>
    <col min="7508" max="7508" width="5.85546875" style="4" bestFit="1" customWidth="1"/>
    <col min="7509" max="7509" width="9.28515625" style="4" customWidth="1"/>
    <col min="7510" max="7679" width="9.140625" style="4"/>
    <col min="7680" max="7680" width="1.5703125" style="4" customWidth="1"/>
    <col min="7681" max="7681" width="31.7109375" style="4" customWidth="1"/>
    <col min="7682" max="7682" width="0" style="4" hidden="1" customWidth="1"/>
    <col min="7683" max="7683" width="38" style="4" customWidth="1"/>
    <col min="7684" max="7684" width="20.28515625" style="4" customWidth="1"/>
    <col min="7685" max="7685" width="48.140625" style="4" customWidth="1"/>
    <col min="7686" max="7701" width="0" style="4" hidden="1" customWidth="1"/>
    <col min="7702" max="7702" width="34.7109375" style="4" bestFit="1" customWidth="1"/>
    <col min="7703" max="7722" width="0" style="4" hidden="1" customWidth="1"/>
    <col min="7723" max="7724" width="13" style="4" customWidth="1"/>
    <col min="7725" max="7736" width="0" style="4" hidden="1" customWidth="1"/>
    <col min="7737" max="7737" width="28" style="4" bestFit="1" customWidth="1"/>
    <col min="7738" max="7761" width="6.140625" style="4" customWidth="1"/>
    <col min="7762" max="7762" width="9.28515625" style="4" customWidth="1"/>
    <col min="7763" max="7763" width="0" style="4" hidden="1" customWidth="1"/>
    <col min="7764" max="7764" width="5.85546875" style="4" bestFit="1" customWidth="1"/>
    <col min="7765" max="7765" width="9.28515625" style="4" customWidth="1"/>
    <col min="7766" max="7935" width="9.140625" style="4"/>
    <col min="7936" max="7936" width="1.5703125" style="4" customWidth="1"/>
    <col min="7937" max="7937" width="31.7109375" style="4" customWidth="1"/>
    <col min="7938" max="7938" width="0" style="4" hidden="1" customWidth="1"/>
    <col min="7939" max="7939" width="38" style="4" customWidth="1"/>
    <col min="7940" max="7940" width="20.28515625" style="4" customWidth="1"/>
    <col min="7941" max="7941" width="48.140625" style="4" customWidth="1"/>
    <col min="7942" max="7957" width="0" style="4" hidden="1" customWidth="1"/>
    <col min="7958" max="7958" width="34.7109375" style="4" bestFit="1" customWidth="1"/>
    <col min="7959" max="7978" width="0" style="4" hidden="1" customWidth="1"/>
    <col min="7979" max="7980" width="13" style="4" customWidth="1"/>
    <col min="7981" max="7992" width="0" style="4" hidden="1" customWidth="1"/>
    <col min="7993" max="7993" width="28" style="4" bestFit="1" customWidth="1"/>
    <col min="7994" max="8017" width="6.140625" style="4" customWidth="1"/>
    <col min="8018" max="8018" width="9.28515625" style="4" customWidth="1"/>
    <col min="8019" max="8019" width="0" style="4" hidden="1" customWidth="1"/>
    <col min="8020" max="8020" width="5.85546875" style="4" bestFit="1" customWidth="1"/>
    <col min="8021" max="8021" width="9.28515625" style="4" customWidth="1"/>
    <col min="8022" max="8191" width="9.140625" style="4"/>
    <col min="8192" max="8192" width="1.5703125" style="4" customWidth="1"/>
    <col min="8193" max="8193" width="31.7109375" style="4" customWidth="1"/>
    <col min="8194" max="8194" width="0" style="4" hidden="1" customWidth="1"/>
    <col min="8195" max="8195" width="38" style="4" customWidth="1"/>
    <col min="8196" max="8196" width="20.28515625" style="4" customWidth="1"/>
    <col min="8197" max="8197" width="48.140625" style="4" customWidth="1"/>
    <col min="8198" max="8213" width="0" style="4" hidden="1" customWidth="1"/>
    <col min="8214" max="8214" width="34.7109375" style="4" bestFit="1" customWidth="1"/>
    <col min="8215" max="8234" width="0" style="4" hidden="1" customWidth="1"/>
    <col min="8235" max="8236" width="13" style="4" customWidth="1"/>
    <col min="8237" max="8248" width="0" style="4" hidden="1" customWidth="1"/>
    <col min="8249" max="8249" width="28" style="4" bestFit="1" customWidth="1"/>
    <col min="8250" max="8273" width="6.140625" style="4" customWidth="1"/>
    <col min="8274" max="8274" width="9.28515625" style="4" customWidth="1"/>
    <col min="8275" max="8275" width="0" style="4" hidden="1" customWidth="1"/>
    <col min="8276" max="8276" width="5.85546875" style="4" bestFit="1" customWidth="1"/>
    <col min="8277" max="8277" width="9.28515625" style="4" customWidth="1"/>
    <col min="8278" max="8447" width="9.140625" style="4"/>
    <col min="8448" max="8448" width="1.5703125" style="4" customWidth="1"/>
    <col min="8449" max="8449" width="31.7109375" style="4" customWidth="1"/>
    <col min="8450" max="8450" width="0" style="4" hidden="1" customWidth="1"/>
    <col min="8451" max="8451" width="38" style="4" customWidth="1"/>
    <col min="8452" max="8452" width="20.28515625" style="4" customWidth="1"/>
    <col min="8453" max="8453" width="48.140625" style="4" customWidth="1"/>
    <col min="8454" max="8469" width="0" style="4" hidden="1" customWidth="1"/>
    <col min="8470" max="8470" width="34.7109375" style="4" bestFit="1" customWidth="1"/>
    <col min="8471" max="8490" width="0" style="4" hidden="1" customWidth="1"/>
    <col min="8491" max="8492" width="13" style="4" customWidth="1"/>
    <col min="8493" max="8504" width="0" style="4" hidden="1" customWidth="1"/>
    <col min="8505" max="8505" width="28" style="4" bestFit="1" customWidth="1"/>
    <col min="8506" max="8529" width="6.140625" style="4" customWidth="1"/>
    <col min="8530" max="8530" width="9.28515625" style="4" customWidth="1"/>
    <col min="8531" max="8531" width="0" style="4" hidden="1" customWidth="1"/>
    <col min="8532" max="8532" width="5.85546875" style="4" bestFit="1" customWidth="1"/>
    <col min="8533" max="8533" width="9.28515625" style="4" customWidth="1"/>
    <col min="8534" max="8703" width="9.140625" style="4"/>
    <col min="8704" max="8704" width="1.5703125" style="4" customWidth="1"/>
    <col min="8705" max="8705" width="31.7109375" style="4" customWidth="1"/>
    <col min="8706" max="8706" width="0" style="4" hidden="1" customWidth="1"/>
    <col min="8707" max="8707" width="38" style="4" customWidth="1"/>
    <col min="8708" max="8708" width="20.28515625" style="4" customWidth="1"/>
    <col min="8709" max="8709" width="48.140625" style="4" customWidth="1"/>
    <col min="8710" max="8725" width="0" style="4" hidden="1" customWidth="1"/>
    <col min="8726" max="8726" width="34.7109375" style="4" bestFit="1" customWidth="1"/>
    <col min="8727" max="8746" width="0" style="4" hidden="1" customWidth="1"/>
    <col min="8747" max="8748" width="13" style="4" customWidth="1"/>
    <col min="8749" max="8760" width="0" style="4" hidden="1" customWidth="1"/>
    <col min="8761" max="8761" width="28" style="4" bestFit="1" customWidth="1"/>
    <col min="8762" max="8785" width="6.140625" style="4" customWidth="1"/>
    <col min="8786" max="8786" width="9.28515625" style="4" customWidth="1"/>
    <col min="8787" max="8787" width="0" style="4" hidden="1" customWidth="1"/>
    <col min="8788" max="8788" width="5.85546875" style="4" bestFit="1" customWidth="1"/>
    <col min="8789" max="8789" width="9.28515625" style="4" customWidth="1"/>
    <col min="8790" max="8959" width="9.140625" style="4"/>
    <col min="8960" max="8960" width="1.5703125" style="4" customWidth="1"/>
    <col min="8961" max="8961" width="31.7109375" style="4" customWidth="1"/>
    <col min="8962" max="8962" width="0" style="4" hidden="1" customWidth="1"/>
    <col min="8963" max="8963" width="38" style="4" customWidth="1"/>
    <col min="8964" max="8964" width="20.28515625" style="4" customWidth="1"/>
    <col min="8965" max="8965" width="48.140625" style="4" customWidth="1"/>
    <col min="8966" max="8981" width="0" style="4" hidden="1" customWidth="1"/>
    <col min="8982" max="8982" width="34.7109375" style="4" bestFit="1" customWidth="1"/>
    <col min="8983" max="9002" width="0" style="4" hidden="1" customWidth="1"/>
    <col min="9003" max="9004" width="13" style="4" customWidth="1"/>
    <col min="9005" max="9016" width="0" style="4" hidden="1" customWidth="1"/>
    <col min="9017" max="9017" width="28" style="4" bestFit="1" customWidth="1"/>
    <col min="9018" max="9041" width="6.140625" style="4" customWidth="1"/>
    <col min="9042" max="9042" width="9.28515625" style="4" customWidth="1"/>
    <col min="9043" max="9043" width="0" style="4" hidden="1" customWidth="1"/>
    <col min="9044" max="9044" width="5.85546875" style="4" bestFit="1" customWidth="1"/>
    <col min="9045" max="9045" width="9.28515625" style="4" customWidth="1"/>
    <col min="9046" max="9215" width="9.140625" style="4"/>
    <col min="9216" max="9216" width="1.5703125" style="4" customWidth="1"/>
    <col min="9217" max="9217" width="31.7109375" style="4" customWidth="1"/>
    <col min="9218" max="9218" width="0" style="4" hidden="1" customWidth="1"/>
    <col min="9219" max="9219" width="38" style="4" customWidth="1"/>
    <col min="9220" max="9220" width="20.28515625" style="4" customWidth="1"/>
    <col min="9221" max="9221" width="48.140625" style="4" customWidth="1"/>
    <col min="9222" max="9237" width="0" style="4" hidden="1" customWidth="1"/>
    <col min="9238" max="9238" width="34.7109375" style="4" bestFit="1" customWidth="1"/>
    <col min="9239" max="9258" width="0" style="4" hidden="1" customWidth="1"/>
    <col min="9259" max="9260" width="13" style="4" customWidth="1"/>
    <col min="9261" max="9272" width="0" style="4" hidden="1" customWidth="1"/>
    <col min="9273" max="9273" width="28" style="4" bestFit="1" customWidth="1"/>
    <col min="9274" max="9297" width="6.140625" style="4" customWidth="1"/>
    <col min="9298" max="9298" width="9.28515625" style="4" customWidth="1"/>
    <col min="9299" max="9299" width="0" style="4" hidden="1" customWidth="1"/>
    <col min="9300" max="9300" width="5.85546875" style="4" bestFit="1" customWidth="1"/>
    <col min="9301" max="9301" width="9.28515625" style="4" customWidth="1"/>
    <col min="9302" max="9471" width="9.140625" style="4"/>
    <col min="9472" max="9472" width="1.5703125" style="4" customWidth="1"/>
    <col min="9473" max="9473" width="31.7109375" style="4" customWidth="1"/>
    <col min="9474" max="9474" width="0" style="4" hidden="1" customWidth="1"/>
    <col min="9475" max="9475" width="38" style="4" customWidth="1"/>
    <col min="9476" max="9476" width="20.28515625" style="4" customWidth="1"/>
    <col min="9477" max="9477" width="48.140625" style="4" customWidth="1"/>
    <col min="9478" max="9493" width="0" style="4" hidden="1" customWidth="1"/>
    <col min="9494" max="9494" width="34.7109375" style="4" bestFit="1" customWidth="1"/>
    <col min="9495" max="9514" width="0" style="4" hidden="1" customWidth="1"/>
    <col min="9515" max="9516" width="13" style="4" customWidth="1"/>
    <col min="9517" max="9528" width="0" style="4" hidden="1" customWidth="1"/>
    <col min="9529" max="9529" width="28" style="4" bestFit="1" customWidth="1"/>
    <col min="9530" max="9553" width="6.140625" style="4" customWidth="1"/>
    <col min="9554" max="9554" width="9.28515625" style="4" customWidth="1"/>
    <col min="9555" max="9555" width="0" style="4" hidden="1" customWidth="1"/>
    <col min="9556" max="9556" width="5.85546875" style="4" bestFit="1" customWidth="1"/>
    <col min="9557" max="9557" width="9.28515625" style="4" customWidth="1"/>
    <col min="9558" max="9727" width="9.140625" style="4"/>
    <col min="9728" max="9728" width="1.5703125" style="4" customWidth="1"/>
    <col min="9729" max="9729" width="31.7109375" style="4" customWidth="1"/>
    <col min="9730" max="9730" width="0" style="4" hidden="1" customWidth="1"/>
    <col min="9731" max="9731" width="38" style="4" customWidth="1"/>
    <col min="9732" max="9732" width="20.28515625" style="4" customWidth="1"/>
    <col min="9733" max="9733" width="48.140625" style="4" customWidth="1"/>
    <col min="9734" max="9749" width="0" style="4" hidden="1" customWidth="1"/>
    <col min="9750" max="9750" width="34.7109375" style="4" bestFit="1" customWidth="1"/>
    <col min="9751" max="9770" width="0" style="4" hidden="1" customWidth="1"/>
    <col min="9771" max="9772" width="13" style="4" customWidth="1"/>
    <col min="9773" max="9784" width="0" style="4" hidden="1" customWidth="1"/>
    <col min="9785" max="9785" width="28" style="4" bestFit="1" customWidth="1"/>
    <col min="9786" max="9809" width="6.140625" style="4" customWidth="1"/>
    <col min="9810" max="9810" width="9.28515625" style="4" customWidth="1"/>
    <col min="9811" max="9811" width="0" style="4" hidden="1" customWidth="1"/>
    <col min="9812" max="9812" width="5.85546875" style="4" bestFit="1" customWidth="1"/>
    <col min="9813" max="9813" width="9.28515625" style="4" customWidth="1"/>
    <col min="9814" max="9983" width="9.140625" style="4"/>
    <col min="9984" max="9984" width="1.5703125" style="4" customWidth="1"/>
    <col min="9985" max="9985" width="31.7109375" style="4" customWidth="1"/>
    <col min="9986" max="9986" width="0" style="4" hidden="1" customWidth="1"/>
    <col min="9987" max="9987" width="38" style="4" customWidth="1"/>
    <col min="9988" max="9988" width="20.28515625" style="4" customWidth="1"/>
    <col min="9989" max="9989" width="48.140625" style="4" customWidth="1"/>
    <col min="9990" max="10005" width="0" style="4" hidden="1" customWidth="1"/>
    <col min="10006" max="10006" width="34.7109375" style="4" bestFit="1" customWidth="1"/>
    <col min="10007" max="10026" width="0" style="4" hidden="1" customWidth="1"/>
    <col min="10027" max="10028" width="13" style="4" customWidth="1"/>
    <col min="10029" max="10040" width="0" style="4" hidden="1" customWidth="1"/>
    <col min="10041" max="10041" width="28" style="4" bestFit="1" customWidth="1"/>
    <col min="10042" max="10065" width="6.140625" style="4" customWidth="1"/>
    <col min="10066" max="10066" width="9.28515625" style="4" customWidth="1"/>
    <col min="10067" max="10067" width="0" style="4" hidden="1" customWidth="1"/>
    <col min="10068" max="10068" width="5.85546875" style="4" bestFit="1" customWidth="1"/>
    <col min="10069" max="10069" width="9.28515625" style="4" customWidth="1"/>
    <col min="10070" max="10239" width="9.140625" style="4"/>
    <col min="10240" max="10240" width="1.5703125" style="4" customWidth="1"/>
    <col min="10241" max="10241" width="31.7109375" style="4" customWidth="1"/>
    <col min="10242" max="10242" width="0" style="4" hidden="1" customWidth="1"/>
    <col min="10243" max="10243" width="38" style="4" customWidth="1"/>
    <col min="10244" max="10244" width="20.28515625" style="4" customWidth="1"/>
    <col min="10245" max="10245" width="48.140625" style="4" customWidth="1"/>
    <col min="10246" max="10261" width="0" style="4" hidden="1" customWidth="1"/>
    <col min="10262" max="10262" width="34.7109375" style="4" bestFit="1" customWidth="1"/>
    <col min="10263" max="10282" width="0" style="4" hidden="1" customWidth="1"/>
    <col min="10283" max="10284" width="13" style="4" customWidth="1"/>
    <col min="10285" max="10296" width="0" style="4" hidden="1" customWidth="1"/>
    <col min="10297" max="10297" width="28" style="4" bestFit="1" customWidth="1"/>
    <col min="10298" max="10321" width="6.140625" style="4" customWidth="1"/>
    <col min="10322" max="10322" width="9.28515625" style="4" customWidth="1"/>
    <col min="10323" max="10323" width="0" style="4" hidden="1" customWidth="1"/>
    <col min="10324" max="10324" width="5.85546875" style="4" bestFit="1" customWidth="1"/>
    <col min="10325" max="10325" width="9.28515625" style="4" customWidth="1"/>
    <col min="10326" max="10495" width="9.140625" style="4"/>
    <col min="10496" max="10496" width="1.5703125" style="4" customWidth="1"/>
    <col min="10497" max="10497" width="31.7109375" style="4" customWidth="1"/>
    <col min="10498" max="10498" width="0" style="4" hidden="1" customWidth="1"/>
    <col min="10499" max="10499" width="38" style="4" customWidth="1"/>
    <col min="10500" max="10500" width="20.28515625" style="4" customWidth="1"/>
    <col min="10501" max="10501" width="48.140625" style="4" customWidth="1"/>
    <col min="10502" max="10517" width="0" style="4" hidden="1" customWidth="1"/>
    <col min="10518" max="10518" width="34.7109375" style="4" bestFit="1" customWidth="1"/>
    <col min="10519" max="10538" width="0" style="4" hidden="1" customWidth="1"/>
    <col min="10539" max="10540" width="13" style="4" customWidth="1"/>
    <col min="10541" max="10552" width="0" style="4" hidden="1" customWidth="1"/>
    <col min="10553" max="10553" width="28" style="4" bestFit="1" customWidth="1"/>
    <col min="10554" max="10577" width="6.140625" style="4" customWidth="1"/>
    <col min="10578" max="10578" width="9.28515625" style="4" customWidth="1"/>
    <col min="10579" max="10579" width="0" style="4" hidden="1" customWidth="1"/>
    <col min="10580" max="10580" width="5.85546875" style="4" bestFit="1" customWidth="1"/>
    <col min="10581" max="10581" width="9.28515625" style="4" customWidth="1"/>
    <col min="10582" max="10751" width="9.140625" style="4"/>
    <col min="10752" max="10752" width="1.5703125" style="4" customWidth="1"/>
    <col min="10753" max="10753" width="31.7109375" style="4" customWidth="1"/>
    <col min="10754" max="10754" width="0" style="4" hidden="1" customWidth="1"/>
    <col min="10755" max="10755" width="38" style="4" customWidth="1"/>
    <col min="10756" max="10756" width="20.28515625" style="4" customWidth="1"/>
    <col min="10757" max="10757" width="48.140625" style="4" customWidth="1"/>
    <col min="10758" max="10773" width="0" style="4" hidden="1" customWidth="1"/>
    <col min="10774" max="10774" width="34.7109375" style="4" bestFit="1" customWidth="1"/>
    <col min="10775" max="10794" width="0" style="4" hidden="1" customWidth="1"/>
    <col min="10795" max="10796" width="13" style="4" customWidth="1"/>
    <col min="10797" max="10808" width="0" style="4" hidden="1" customWidth="1"/>
    <col min="10809" max="10809" width="28" style="4" bestFit="1" customWidth="1"/>
    <col min="10810" max="10833" width="6.140625" style="4" customWidth="1"/>
    <col min="10834" max="10834" width="9.28515625" style="4" customWidth="1"/>
    <col min="10835" max="10835" width="0" style="4" hidden="1" customWidth="1"/>
    <col min="10836" max="10836" width="5.85546875" style="4" bestFit="1" customWidth="1"/>
    <col min="10837" max="10837" width="9.28515625" style="4" customWidth="1"/>
    <col min="10838" max="11007" width="9.140625" style="4"/>
    <col min="11008" max="11008" width="1.5703125" style="4" customWidth="1"/>
    <col min="11009" max="11009" width="31.7109375" style="4" customWidth="1"/>
    <col min="11010" max="11010" width="0" style="4" hidden="1" customWidth="1"/>
    <col min="11011" max="11011" width="38" style="4" customWidth="1"/>
    <col min="11012" max="11012" width="20.28515625" style="4" customWidth="1"/>
    <col min="11013" max="11013" width="48.140625" style="4" customWidth="1"/>
    <col min="11014" max="11029" width="0" style="4" hidden="1" customWidth="1"/>
    <col min="11030" max="11030" width="34.7109375" style="4" bestFit="1" customWidth="1"/>
    <col min="11031" max="11050" width="0" style="4" hidden="1" customWidth="1"/>
    <col min="11051" max="11052" width="13" style="4" customWidth="1"/>
    <col min="11053" max="11064" width="0" style="4" hidden="1" customWidth="1"/>
    <col min="11065" max="11065" width="28" style="4" bestFit="1" customWidth="1"/>
    <col min="11066" max="11089" width="6.140625" style="4" customWidth="1"/>
    <col min="11090" max="11090" width="9.28515625" style="4" customWidth="1"/>
    <col min="11091" max="11091" width="0" style="4" hidden="1" customWidth="1"/>
    <col min="11092" max="11092" width="5.85546875" style="4" bestFit="1" customWidth="1"/>
    <col min="11093" max="11093" width="9.28515625" style="4" customWidth="1"/>
    <col min="11094" max="11263" width="9.140625" style="4"/>
    <col min="11264" max="11264" width="1.5703125" style="4" customWidth="1"/>
    <col min="11265" max="11265" width="31.7109375" style="4" customWidth="1"/>
    <col min="11266" max="11266" width="0" style="4" hidden="1" customWidth="1"/>
    <col min="11267" max="11267" width="38" style="4" customWidth="1"/>
    <col min="11268" max="11268" width="20.28515625" style="4" customWidth="1"/>
    <col min="11269" max="11269" width="48.140625" style="4" customWidth="1"/>
    <col min="11270" max="11285" width="0" style="4" hidden="1" customWidth="1"/>
    <col min="11286" max="11286" width="34.7109375" style="4" bestFit="1" customWidth="1"/>
    <col min="11287" max="11306" width="0" style="4" hidden="1" customWidth="1"/>
    <col min="11307" max="11308" width="13" style="4" customWidth="1"/>
    <col min="11309" max="11320" width="0" style="4" hidden="1" customWidth="1"/>
    <col min="11321" max="11321" width="28" style="4" bestFit="1" customWidth="1"/>
    <col min="11322" max="11345" width="6.140625" style="4" customWidth="1"/>
    <col min="11346" max="11346" width="9.28515625" style="4" customWidth="1"/>
    <col min="11347" max="11347" width="0" style="4" hidden="1" customWidth="1"/>
    <col min="11348" max="11348" width="5.85546875" style="4" bestFit="1" customWidth="1"/>
    <col min="11349" max="11349" width="9.28515625" style="4" customWidth="1"/>
    <col min="11350" max="11519" width="9.140625" style="4"/>
    <col min="11520" max="11520" width="1.5703125" style="4" customWidth="1"/>
    <col min="11521" max="11521" width="31.7109375" style="4" customWidth="1"/>
    <col min="11522" max="11522" width="0" style="4" hidden="1" customWidth="1"/>
    <col min="11523" max="11523" width="38" style="4" customWidth="1"/>
    <col min="11524" max="11524" width="20.28515625" style="4" customWidth="1"/>
    <col min="11525" max="11525" width="48.140625" style="4" customWidth="1"/>
    <col min="11526" max="11541" width="0" style="4" hidden="1" customWidth="1"/>
    <col min="11542" max="11542" width="34.7109375" style="4" bestFit="1" customWidth="1"/>
    <col min="11543" max="11562" width="0" style="4" hidden="1" customWidth="1"/>
    <col min="11563" max="11564" width="13" style="4" customWidth="1"/>
    <col min="11565" max="11576" width="0" style="4" hidden="1" customWidth="1"/>
    <col min="11577" max="11577" width="28" style="4" bestFit="1" customWidth="1"/>
    <col min="11578" max="11601" width="6.140625" style="4" customWidth="1"/>
    <col min="11602" max="11602" width="9.28515625" style="4" customWidth="1"/>
    <col min="11603" max="11603" width="0" style="4" hidden="1" customWidth="1"/>
    <col min="11604" max="11604" width="5.85546875" style="4" bestFit="1" customWidth="1"/>
    <col min="11605" max="11605" width="9.28515625" style="4" customWidth="1"/>
    <col min="11606" max="11775" width="9.140625" style="4"/>
    <col min="11776" max="11776" width="1.5703125" style="4" customWidth="1"/>
    <col min="11777" max="11777" width="31.7109375" style="4" customWidth="1"/>
    <col min="11778" max="11778" width="0" style="4" hidden="1" customWidth="1"/>
    <col min="11779" max="11779" width="38" style="4" customWidth="1"/>
    <col min="11780" max="11780" width="20.28515625" style="4" customWidth="1"/>
    <col min="11781" max="11781" width="48.140625" style="4" customWidth="1"/>
    <col min="11782" max="11797" width="0" style="4" hidden="1" customWidth="1"/>
    <col min="11798" max="11798" width="34.7109375" style="4" bestFit="1" customWidth="1"/>
    <col min="11799" max="11818" width="0" style="4" hidden="1" customWidth="1"/>
    <col min="11819" max="11820" width="13" style="4" customWidth="1"/>
    <col min="11821" max="11832" width="0" style="4" hidden="1" customWidth="1"/>
    <col min="11833" max="11833" width="28" style="4" bestFit="1" customWidth="1"/>
    <col min="11834" max="11857" width="6.140625" style="4" customWidth="1"/>
    <col min="11858" max="11858" width="9.28515625" style="4" customWidth="1"/>
    <col min="11859" max="11859" width="0" style="4" hidden="1" customWidth="1"/>
    <col min="11860" max="11860" width="5.85546875" style="4" bestFit="1" customWidth="1"/>
    <col min="11861" max="11861" width="9.28515625" style="4" customWidth="1"/>
    <col min="11862" max="12031" width="9.140625" style="4"/>
    <col min="12032" max="12032" width="1.5703125" style="4" customWidth="1"/>
    <col min="12033" max="12033" width="31.7109375" style="4" customWidth="1"/>
    <col min="12034" max="12034" width="0" style="4" hidden="1" customWidth="1"/>
    <col min="12035" max="12035" width="38" style="4" customWidth="1"/>
    <col min="12036" max="12036" width="20.28515625" style="4" customWidth="1"/>
    <col min="12037" max="12037" width="48.140625" style="4" customWidth="1"/>
    <col min="12038" max="12053" width="0" style="4" hidden="1" customWidth="1"/>
    <col min="12054" max="12054" width="34.7109375" style="4" bestFit="1" customWidth="1"/>
    <col min="12055" max="12074" width="0" style="4" hidden="1" customWidth="1"/>
    <col min="12075" max="12076" width="13" style="4" customWidth="1"/>
    <col min="12077" max="12088" width="0" style="4" hidden="1" customWidth="1"/>
    <col min="12089" max="12089" width="28" style="4" bestFit="1" customWidth="1"/>
    <col min="12090" max="12113" width="6.140625" style="4" customWidth="1"/>
    <col min="12114" max="12114" width="9.28515625" style="4" customWidth="1"/>
    <col min="12115" max="12115" width="0" style="4" hidden="1" customWidth="1"/>
    <col min="12116" max="12116" width="5.85546875" style="4" bestFit="1" customWidth="1"/>
    <col min="12117" max="12117" width="9.28515625" style="4" customWidth="1"/>
    <col min="12118" max="12287" width="9.140625" style="4"/>
    <col min="12288" max="12288" width="1.5703125" style="4" customWidth="1"/>
    <col min="12289" max="12289" width="31.7109375" style="4" customWidth="1"/>
    <col min="12290" max="12290" width="0" style="4" hidden="1" customWidth="1"/>
    <col min="12291" max="12291" width="38" style="4" customWidth="1"/>
    <col min="12292" max="12292" width="20.28515625" style="4" customWidth="1"/>
    <col min="12293" max="12293" width="48.140625" style="4" customWidth="1"/>
    <col min="12294" max="12309" width="0" style="4" hidden="1" customWidth="1"/>
    <col min="12310" max="12310" width="34.7109375" style="4" bestFit="1" customWidth="1"/>
    <col min="12311" max="12330" width="0" style="4" hidden="1" customWidth="1"/>
    <col min="12331" max="12332" width="13" style="4" customWidth="1"/>
    <col min="12333" max="12344" width="0" style="4" hidden="1" customWidth="1"/>
    <col min="12345" max="12345" width="28" style="4" bestFit="1" customWidth="1"/>
    <col min="12346" max="12369" width="6.140625" style="4" customWidth="1"/>
    <col min="12370" max="12370" width="9.28515625" style="4" customWidth="1"/>
    <col min="12371" max="12371" width="0" style="4" hidden="1" customWidth="1"/>
    <col min="12372" max="12372" width="5.85546875" style="4" bestFit="1" customWidth="1"/>
    <col min="12373" max="12373" width="9.28515625" style="4" customWidth="1"/>
    <col min="12374" max="12543" width="9.140625" style="4"/>
    <col min="12544" max="12544" width="1.5703125" style="4" customWidth="1"/>
    <col min="12545" max="12545" width="31.7109375" style="4" customWidth="1"/>
    <col min="12546" max="12546" width="0" style="4" hidden="1" customWidth="1"/>
    <col min="12547" max="12547" width="38" style="4" customWidth="1"/>
    <col min="12548" max="12548" width="20.28515625" style="4" customWidth="1"/>
    <col min="12549" max="12549" width="48.140625" style="4" customWidth="1"/>
    <col min="12550" max="12565" width="0" style="4" hidden="1" customWidth="1"/>
    <col min="12566" max="12566" width="34.7109375" style="4" bestFit="1" customWidth="1"/>
    <col min="12567" max="12586" width="0" style="4" hidden="1" customWidth="1"/>
    <col min="12587" max="12588" width="13" style="4" customWidth="1"/>
    <col min="12589" max="12600" width="0" style="4" hidden="1" customWidth="1"/>
    <col min="12601" max="12601" width="28" style="4" bestFit="1" customWidth="1"/>
    <col min="12602" max="12625" width="6.140625" style="4" customWidth="1"/>
    <col min="12626" max="12626" width="9.28515625" style="4" customWidth="1"/>
    <col min="12627" max="12627" width="0" style="4" hidden="1" customWidth="1"/>
    <col min="12628" max="12628" width="5.85546875" style="4" bestFit="1" customWidth="1"/>
    <col min="12629" max="12629" width="9.28515625" style="4" customWidth="1"/>
    <col min="12630" max="12799" width="9.140625" style="4"/>
    <col min="12800" max="12800" width="1.5703125" style="4" customWidth="1"/>
    <col min="12801" max="12801" width="31.7109375" style="4" customWidth="1"/>
    <col min="12802" max="12802" width="0" style="4" hidden="1" customWidth="1"/>
    <col min="12803" max="12803" width="38" style="4" customWidth="1"/>
    <col min="12804" max="12804" width="20.28515625" style="4" customWidth="1"/>
    <col min="12805" max="12805" width="48.140625" style="4" customWidth="1"/>
    <col min="12806" max="12821" width="0" style="4" hidden="1" customWidth="1"/>
    <col min="12822" max="12822" width="34.7109375" style="4" bestFit="1" customWidth="1"/>
    <col min="12823" max="12842" width="0" style="4" hidden="1" customWidth="1"/>
    <col min="12843" max="12844" width="13" style="4" customWidth="1"/>
    <col min="12845" max="12856" width="0" style="4" hidden="1" customWidth="1"/>
    <col min="12857" max="12857" width="28" style="4" bestFit="1" customWidth="1"/>
    <col min="12858" max="12881" width="6.140625" style="4" customWidth="1"/>
    <col min="12882" max="12882" width="9.28515625" style="4" customWidth="1"/>
    <col min="12883" max="12883" width="0" style="4" hidden="1" customWidth="1"/>
    <col min="12884" max="12884" width="5.85546875" style="4" bestFit="1" customWidth="1"/>
    <col min="12885" max="12885" width="9.28515625" style="4" customWidth="1"/>
    <col min="12886" max="13055" width="9.140625" style="4"/>
    <col min="13056" max="13056" width="1.5703125" style="4" customWidth="1"/>
    <col min="13057" max="13057" width="31.7109375" style="4" customWidth="1"/>
    <col min="13058" max="13058" width="0" style="4" hidden="1" customWidth="1"/>
    <col min="13059" max="13059" width="38" style="4" customWidth="1"/>
    <col min="13060" max="13060" width="20.28515625" style="4" customWidth="1"/>
    <col min="13061" max="13061" width="48.140625" style="4" customWidth="1"/>
    <col min="13062" max="13077" width="0" style="4" hidden="1" customWidth="1"/>
    <col min="13078" max="13078" width="34.7109375" style="4" bestFit="1" customWidth="1"/>
    <col min="13079" max="13098" width="0" style="4" hidden="1" customWidth="1"/>
    <col min="13099" max="13100" width="13" style="4" customWidth="1"/>
    <col min="13101" max="13112" width="0" style="4" hidden="1" customWidth="1"/>
    <col min="13113" max="13113" width="28" style="4" bestFit="1" customWidth="1"/>
    <col min="13114" max="13137" width="6.140625" style="4" customWidth="1"/>
    <col min="13138" max="13138" width="9.28515625" style="4" customWidth="1"/>
    <col min="13139" max="13139" width="0" style="4" hidden="1" customWidth="1"/>
    <col min="13140" max="13140" width="5.85546875" style="4" bestFit="1" customWidth="1"/>
    <col min="13141" max="13141" width="9.28515625" style="4" customWidth="1"/>
    <col min="13142" max="13311" width="9.140625" style="4"/>
    <col min="13312" max="13312" width="1.5703125" style="4" customWidth="1"/>
    <col min="13313" max="13313" width="31.7109375" style="4" customWidth="1"/>
    <col min="13314" max="13314" width="0" style="4" hidden="1" customWidth="1"/>
    <col min="13315" max="13315" width="38" style="4" customWidth="1"/>
    <col min="13316" max="13316" width="20.28515625" style="4" customWidth="1"/>
    <col min="13317" max="13317" width="48.140625" style="4" customWidth="1"/>
    <col min="13318" max="13333" width="0" style="4" hidden="1" customWidth="1"/>
    <col min="13334" max="13334" width="34.7109375" style="4" bestFit="1" customWidth="1"/>
    <col min="13335" max="13354" width="0" style="4" hidden="1" customWidth="1"/>
    <col min="13355" max="13356" width="13" style="4" customWidth="1"/>
    <col min="13357" max="13368" width="0" style="4" hidden="1" customWidth="1"/>
    <col min="13369" max="13369" width="28" style="4" bestFit="1" customWidth="1"/>
    <col min="13370" max="13393" width="6.140625" style="4" customWidth="1"/>
    <col min="13394" max="13394" width="9.28515625" style="4" customWidth="1"/>
    <col min="13395" max="13395" width="0" style="4" hidden="1" customWidth="1"/>
    <col min="13396" max="13396" width="5.85546875" style="4" bestFit="1" customWidth="1"/>
    <col min="13397" max="13397" width="9.28515625" style="4" customWidth="1"/>
    <col min="13398" max="13567" width="9.140625" style="4"/>
    <col min="13568" max="13568" width="1.5703125" style="4" customWidth="1"/>
    <col min="13569" max="13569" width="31.7109375" style="4" customWidth="1"/>
    <col min="13570" max="13570" width="0" style="4" hidden="1" customWidth="1"/>
    <col min="13571" max="13571" width="38" style="4" customWidth="1"/>
    <col min="13572" max="13572" width="20.28515625" style="4" customWidth="1"/>
    <col min="13573" max="13573" width="48.140625" style="4" customWidth="1"/>
    <col min="13574" max="13589" width="0" style="4" hidden="1" customWidth="1"/>
    <col min="13590" max="13590" width="34.7109375" style="4" bestFit="1" customWidth="1"/>
    <col min="13591" max="13610" width="0" style="4" hidden="1" customWidth="1"/>
    <col min="13611" max="13612" width="13" style="4" customWidth="1"/>
    <col min="13613" max="13624" width="0" style="4" hidden="1" customWidth="1"/>
    <col min="13625" max="13625" width="28" style="4" bestFit="1" customWidth="1"/>
    <col min="13626" max="13649" width="6.140625" style="4" customWidth="1"/>
    <col min="13650" max="13650" width="9.28515625" style="4" customWidth="1"/>
    <col min="13651" max="13651" width="0" style="4" hidden="1" customWidth="1"/>
    <col min="13652" max="13652" width="5.85546875" style="4" bestFit="1" customWidth="1"/>
    <col min="13653" max="13653" width="9.28515625" style="4" customWidth="1"/>
    <col min="13654" max="13823" width="9.140625" style="4"/>
    <col min="13824" max="13824" width="1.5703125" style="4" customWidth="1"/>
    <col min="13825" max="13825" width="31.7109375" style="4" customWidth="1"/>
    <col min="13826" max="13826" width="0" style="4" hidden="1" customWidth="1"/>
    <col min="13827" max="13827" width="38" style="4" customWidth="1"/>
    <col min="13828" max="13828" width="20.28515625" style="4" customWidth="1"/>
    <col min="13829" max="13829" width="48.140625" style="4" customWidth="1"/>
    <col min="13830" max="13845" width="0" style="4" hidden="1" customWidth="1"/>
    <col min="13846" max="13846" width="34.7109375" style="4" bestFit="1" customWidth="1"/>
    <col min="13847" max="13866" width="0" style="4" hidden="1" customWidth="1"/>
    <col min="13867" max="13868" width="13" style="4" customWidth="1"/>
    <col min="13869" max="13880" width="0" style="4" hidden="1" customWidth="1"/>
    <col min="13881" max="13881" width="28" style="4" bestFit="1" customWidth="1"/>
    <col min="13882" max="13905" width="6.140625" style="4" customWidth="1"/>
    <col min="13906" max="13906" width="9.28515625" style="4" customWidth="1"/>
    <col min="13907" max="13907" width="0" style="4" hidden="1" customWidth="1"/>
    <col min="13908" max="13908" width="5.85546875" style="4" bestFit="1" customWidth="1"/>
    <col min="13909" max="13909" width="9.28515625" style="4" customWidth="1"/>
    <col min="13910" max="14079" width="9.140625" style="4"/>
    <col min="14080" max="14080" width="1.5703125" style="4" customWidth="1"/>
    <col min="14081" max="14081" width="31.7109375" style="4" customWidth="1"/>
    <col min="14082" max="14082" width="0" style="4" hidden="1" customWidth="1"/>
    <col min="14083" max="14083" width="38" style="4" customWidth="1"/>
    <col min="14084" max="14084" width="20.28515625" style="4" customWidth="1"/>
    <col min="14085" max="14085" width="48.140625" style="4" customWidth="1"/>
    <col min="14086" max="14101" width="0" style="4" hidden="1" customWidth="1"/>
    <col min="14102" max="14102" width="34.7109375" style="4" bestFit="1" customWidth="1"/>
    <col min="14103" max="14122" width="0" style="4" hidden="1" customWidth="1"/>
    <col min="14123" max="14124" width="13" style="4" customWidth="1"/>
    <col min="14125" max="14136" width="0" style="4" hidden="1" customWidth="1"/>
    <col min="14137" max="14137" width="28" style="4" bestFit="1" customWidth="1"/>
    <col min="14138" max="14161" width="6.140625" style="4" customWidth="1"/>
    <col min="14162" max="14162" width="9.28515625" style="4" customWidth="1"/>
    <col min="14163" max="14163" width="0" style="4" hidden="1" customWidth="1"/>
    <col min="14164" max="14164" width="5.85546875" style="4" bestFit="1" customWidth="1"/>
    <col min="14165" max="14165" width="9.28515625" style="4" customWidth="1"/>
    <col min="14166" max="14335" width="9.140625" style="4"/>
    <col min="14336" max="14336" width="1.5703125" style="4" customWidth="1"/>
    <col min="14337" max="14337" width="31.7109375" style="4" customWidth="1"/>
    <col min="14338" max="14338" width="0" style="4" hidden="1" customWidth="1"/>
    <col min="14339" max="14339" width="38" style="4" customWidth="1"/>
    <col min="14340" max="14340" width="20.28515625" style="4" customWidth="1"/>
    <col min="14341" max="14341" width="48.140625" style="4" customWidth="1"/>
    <col min="14342" max="14357" width="0" style="4" hidden="1" customWidth="1"/>
    <col min="14358" max="14358" width="34.7109375" style="4" bestFit="1" customWidth="1"/>
    <col min="14359" max="14378" width="0" style="4" hidden="1" customWidth="1"/>
    <col min="14379" max="14380" width="13" style="4" customWidth="1"/>
    <col min="14381" max="14392" width="0" style="4" hidden="1" customWidth="1"/>
    <col min="14393" max="14393" width="28" style="4" bestFit="1" customWidth="1"/>
    <col min="14394" max="14417" width="6.140625" style="4" customWidth="1"/>
    <col min="14418" max="14418" width="9.28515625" style="4" customWidth="1"/>
    <col min="14419" max="14419" width="0" style="4" hidden="1" customWidth="1"/>
    <col min="14420" max="14420" width="5.85546875" style="4" bestFit="1" customWidth="1"/>
    <col min="14421" max="14421" width="9.28515625" style="4" customWidth="1"/>
    <col min="14422" max="14591" width="9.140625" style="4"/>
    <col min="14592" max="14592" width="1.5703125" style="4" customWidth="1"/>
    <col min="14593" max="14593" width="31.7109375" style="4" customWidth="1"/>
    <col min="14594" max="14594" width="0" style="4" hidden="1" customWidth="1"/>
    <col min="14595" max="14595" width="38" style="4" customWidth="1"/>
    <col min="14596" max="14596" width="20.28515625" style="4" customWidth="1"/>
    <col min="14597" max="14597" width="48.140625" style="4" customWidth="1"/>
    <col min="14598" max="14613" width="0" style="4" hidden="1" customWidth="1"/>
    <col min="14614" max="14614" width="34.7109375" style="4" bestFit="1" customWidth="1"/>
    <col min="14615" max="14634" width="0" style="4" hidden="1" customWidth="1"/>
    <col min="14635" max="14636" width="13" style="4" customWidth="1"/>
    <col min="14637" max="14648" width="0" style="4" hidden="1" customWidth="1"/>
    <col min="14649" max="14649" width="28" style="4" bestFit="1" customWidth="1"/>
    <col min="14650" max="14673" width="6.140625" style="4" customWidth="1"/>
    <col min="14674" max="14674" width="9.28515625" style="4" customWidth="1"/>
    <col min="14675" max="14675" width="0" style="4" hidden="1" customWidth="1"/>
    <col min="14676" max="14676" width="5.85546875" style="4" bestFit="1" customWidth="1"/>
    <col min="14677" max="14677" width="9.28515625" style="4" customWidth="1"/>
    <col min="14678" max="14847" width="9.140625" style="4"/>
    <col min="14848" max="14848" width="1.5703125" style="4" customWidth="1"/>
    <col min="14849" max="14849" width="31.7109375" style="4" customWidth="1"/>
    <col min="14850" max="14850" width="0" style="4" hidden="1" customWidth="1"/>
    <col min="14851" max="14851" width="38" style="4" customWidth="1"/>
    <col min="14852" max="14852" width="20.28515625" style="4" customWidth="1"/>
    <col min="14853" max="14853" width="48.140625" style="4" customWidth="1"/>
    <col min="14854" max="14869" width="0" style="4" hidden="1" customWidth="1"/>
    <col min="14870" max="14870" width="34.7109375" style="4" bestFit="1" customWidth="1"/>
    <col min="14871" max="14890" width="0" style="4" hidden="1" customWidth="1"/>
    <col min="14891" max="14892" width="13" style="4" customWidth="1"/>
    <col min="14893" max="14904" width="0" style="4" hidden="1" customWidth="1"/>
    <col min="14905" max="14905" width="28" style="4" bestFit="1" customWidth="1"/>
    <col min="14906" max="14929" width="6.140625" style="4" customWidth="1"/>
    <col min="14930" max="14930" width="9.28515625" style="4" customWidth="1"/>
    <col min="14931" max="14931" width="0" style="4" hidden="1" customWidth="1"/>
    <col min="14932" max="14932" width="5.85546875" style="4" bestFit="1" customWidth="1"/>
    <col min="14933" max="14933" width="9.28515625" style="4" customWidth="1"/>
    <col min="14934" max="15103" width="9.140625" style="4"/>
    <col min="15104" max="15104" width="1.5703125" style="4" customWidth="1"/>
    <col min="15105" max="15105" width="31.7109375" style="4" customWidth="1"/>
    <col min="15106" max="15106" width="0" style="4" hidden="1" customWidth="1"/>
    <col min="15107" max="15107" width="38" style="4" customWidth="1"/>
    <col min="15108" max="15108" width="20.28515625" style="4" customWidth="1"/>
    <col min="15109" max="15109" width="48.140625" style="4" customWidth="1"/>
    <col min="15110" max="15125" width="0" style="4" hidden="1" customWidth="1"/>
    <col min="15126" max="15126" width="34.7109375" style="4" bestFit="1" customWidth="1"/>
    <col min="15127" max="15146" width="0" style="4" hidden="1" customWidth="1"/>
    <col min="15147" max="15148" width="13" style="4" customWidth="1"/>
    <col min="15149" max="15160" width="0" style="4" hidden="1" customWidth="1"/>
    <col min="15161" max="15161" width="28" style="4" bestFit="1" customWidth="1"/>
    <col min="15162" max="15185" width="6.140625" style="4" customWidth="1"/>
    <col min="15186" max="15186" width="9.28515625" style="4" customWidth="1"/>
    <col min="15187" max="15187" width="0" style="4" hidden="1" customWidth="1"/>
    <col min="15188" max="15188" width="5.85546875" style="4" bestFit="1" customWidth="1"/>
    <col min="15189" max="15189" width="9.28515625" style="4" customWidth="1"/>
    <col min="15190" max="15359" width="9.140625" style="4"/>
    <col min="15360" max="15360" width="1.5703125" style="4" customWidth="1"/>
    <col min="15361" max="15361" width="31.7109375" style="4" customWidth="1"/>
    <col min="15362" max="15362" width="0" style="4" hidden="1" customWidth="1"/>
    <col min="15363" max="15363" width="38" style="4" customWidth="1"/>
    <col min="15364" max="15364" width="20.28515625" style="4" customWidth="1"/>
    <col min="15365" max="15365" width="48.140625" style="4" customWidth="1"/>
    <col min="15366" max="15381" width="0" style="4" hidden="1" customWidth="1"/>
    <col min="15382" max="15382" width="34.7109375" style="4" bestFit="1" customWidth="1"/>
    <col min="15383" max="15402" width="0" style="4" hidden="1" customWidth="1"/>
    <col min="15403" max="15404" width="13" style="4" customWidth="1"/>
    <col min="15405" max="15416" width="0" style="4" hidden="1" customWidth="1"/>
    <col min="15417" max="15417" width="28" style="4" bestFit="1" customWidth="1"/>
    <col min="15418" max="15441" width="6.140625" style="4" customWidth="1"/>
    <col min="15442" max="15442" width="9.28515625" style="4" customWidth="1"/>
    <col min="15443" max="15443" width="0" style="4" hidden="1" customWidth="1"/>
    <col min="15444" max="15444" width="5.85546875" style="4" bestFit="1" customWidth="1"/>
    <col min="15445" max="15445" width="9.28515625" style="4" customWidth="1"/>
    <col min="15446" max="15615" width="9.140625" style="4"/>
    <col min="15616" max="15616" width="1.5703125" style="4" customWidth="1"/>
    <col min="15617" max="15617" width="31.7109375" style="4" customWidth="1"/>
    <col min="15618" max="15618" width="0" style="4" hidden="1" customWidth="1"/>
    <col min="15619" max="15619" width="38" style="4" customWidth="1"/>
    <col min="15620" max="15620" width="20.28515625" style="4" customWidth="1"/>
    <col min="15621" max="15621" width="48.140625" style="4" customWidth="1"/>
    <col min="15622" max="15637" width="0" style="4" hidden="1" customWidth="1"/>
    <col min="15638" max="15638" width="34.7109375" style="4" bestFit="1" customWidth="1"/>
    <col min="15639" max="15658" width="0" style="4" hidden="1" customWidth="1"/>
    <col min="15659" max="15660" width="13" style="4" customWidth="1"/>
    <col min="15661" max="15672" width="0" style="4" hidden="1" customWidth="1"/>
    <col min="15673" max="15673" width="28" style="4" bestFit="1" customWidth="1"/>
    <col min="15674" max="15697" width="6.140625" style="4" customWidth="1"/>
    <col min="15698" max="15698" width="9.28515625" style="4" customWidth="1"/>
    <col min="15699" max="15699" width="0" style="4" hidden="1" customWidth="1"/>
    <col min="15700" max="15700" width="5.85546875" style="4" bestFit="1" customWidth="1"/>
    <col min="15701" max="15701" width="9.28515625" style="4" customWidth="1"/>
    <col min="15702" max="15871" width="9.140625" style="4"/>
    <col min="15872" max="15872" width="1.5703125" style="4" customWidth="1"/>
    <col min="15873" max="15873" width="31.7109375" style="4" customWidth="1"/>
    <col min="15874" max="15874" width="0" style="4" hidden="1" customWidth="1"/>
    <col min="15875" max="15875" width="38" style="4" customWidth="1"/>
    <col min="15876" max="15876" width="20.28515625" style="4" customWidth="1"/>
    <col min="15877" max="15877" width="48.140625" style="4" customWidth="1"/>
    <col min="15878" max="15893" width="0" style="4" hidden="1" customWidth="1"/>
    <col min="15894" max="15894" width="34.7109375" style="4" bestFit="1" customWidth="1"/>
    <col min="15895" max="15914" width="0" style="4" hidden="1" customWidth="1"/>
    <col min="15915" max="15916" width="13" style="4" customWidth="1"/>
    <col min="15917" max="15928" width="0" style="4" hidden="1" customWidth="1"/>
    <col min="15929" max="15929" width="28" style="4" bestFit="1" customWidth="1"/>
    <col min="15930" max="15953" width="6.140625" style="4" customWidth="1"/>
    <col min="15954" max="15954" width="9.28515625" style="4" customWidth="1"/>
    <col min="15955" max="15955" width="0" style="4" hidden="1" customWidth="1"/>
    <col min="15956" max="15956" width="5.85546875" style="4" bestFit="1" customWidth="1"/>
    <col min="15957" max="15957" width="9.28515625" style="4" customWidth="1"/>
    <col min="15958" max="16127" width="9.140625" style="4"/>
    <col min="16128" max="16128" width="1.5703125" style="4" customWidth="1"/>
    <col min="16129" max="16129" width="31.7109375" style="4" customWidth="1"/>
    <col min="16130" max="16130" width="0" style="4" hidden="1" customWidth="1"/>
    <col min="16131" max="16131" width="38" style="4" customWidth="1"/>
    <col min="16132" max="16132" width="20.28515625" style="4" customWidth="1"/>
    <col min="16133" max="16133" width="48.140625" style="4" customWidth="1"/>
    <col min="16134" max="16149" width="0" style="4" hidden="1" customWidth="1"/>
    <col min="16150" max="16150" width="34.7109375" style="4" bestFit="1" customWidth="1"/>
    <col min="16151" max="16170" width="0" style="4" hidden="1" customWidth="1"/>
    <col min="16171" max="16172" width="13" style="4" customWidth="1"/>
    <col min="16173" max="16184" width="0" style="4" hidden="1" customWidth="1"/>
    <col min="16185" max="16185" width="28" style="4" bestFit="1" customWidth="1"/>
    <col min="16186" max="16209" width="6.140625" style="4" customWidth="1"/>
    <col min="16210" max="16210" width="9.28515625" style="4" customWidth="1"/>
    <col min="16211" max="16211" width="0" style="4" hidden="1" customWidth="1"/>
    <col min="16212" max="16212" width="5.85546875" style="4" bestFit="1" customWidth="1"/>
    <col min="16213" max="16213" width="9.28515625" style="4" customWidth="1"/>
    <col min="16214" max="16384" width="9.140625" style="4"/>
  </cols>
  <sheetData>
    <row r="1" spans="2:81" s="63" customFormat="1" ht="24.75" customHeight="1" thickBot="1" x14ac:dyDescent="0.3">
      <c r="B1" s="99"/>
      <c r="C1" s="99"/>
      <c r="D1" s="136"/>
      <c r="E1" s="136"/>
      <c r="F1" s="136"/>
      <c r="G1" s="136"/>
      <c r="BC1" s="1" t="s">
        <v>19</v>
      </c>
      <c r="BD1" s="206">
        <f>+D22</f>
        <v>477.3</v>
      </c>
      <c r="BE1" s="206"/>
      <c r="BF1" s="2" t="s">
        <v>13</v>
      </c>
      <c r="BG1" s="2"/>
      <c r="BH1" s="137" t="s">
        <v>60</v>
      </c>
      <c r="BI1" s="138"/>
      <c r="BJ1" s="138"/>
      <c r="BK1" s="138"/>
      <c r="BL1" s="138"/>
      <c r="BM1" s="138"/>
      <c r="BN1" s="138"/>
      <c r="BO1" s="138"/>
      <c r="BP1" s="138"/>
      <c r="BQ1" s="138"/>
      <c r="BR1" s="138"/>
      <c r="BS1" s="138"/>
      <c r="BT1" s="138"/>
      <c r="BU1" s="138"/>
      <c r="BV1" s="138"/>
      <c r="BW1" s="138"/>
      <c r="BX1" s="138"/>
      <c r="BY1" s="138"/>
      <c r="BZ1" s="138"/>
      <c r="CA1" s="138"/>
      <c r="CB1" s="138"/>
      <c r="CC1" s="138"/>
    </row>
    <row r="2" spans="2:81" ht="25.5" x14ac:dyDescent="0.35">
      <c r="U2" s="6"/>
      <c r="AU2" s="24"/>
      <c r="AV2" s="24"/>
      <c r="AW2" s="24"/>
      <c r="AX2" s="24"/>
      <c r="AY2" s="24"/>
      <c r="AZ2" s="24"/>
      <c r="BA2" s="24"/>
      <c r="BB2" s="24"/>
      <c r="BC2" s="11" t="s">
        <v>20</v>
      </c>
      <c r="BD2" s="7" t="s">
        <v>21</v>
      </c>
      <c r="BE2" s="8"/>
      <c r="BF2" s="8"/>
      <c r="BG2" s="8"/>
      <c r="BH2" s="8"/>
      <c r="BI2" s="8"/>
      <c r="BJ2" s="8"/>
      <c r="BK2" s="8"/>
      <c r="BL2" s="8"/>
      <c r="BM2" s="8"/>
      <c r="BN2" s="8"/>
      <c r="BO2" s="8"/>
      <c r="BP2" s="8"/>
      <c r="BQ2" s="8"/>
      <c r="BR2" s="8"/>
      <c r="BS2" s="8"/>
      <c r="BT2" s="8"/>
      <c r="BU2" s="9" t="s">
        <v>22</v>
      </c>
      <c r="BV2" s="213"/>
      <c r="BW2" s="214"/>
      <c r="BX2" s="214"/>
      <c r="BY2" s="214"/>
      <c r="BZ2" s="214"/>
      <c r="CA2" s="214"/>
      <c r="CB2" s="215"/>
      <c r="CC2" s="10"/>
    </row>
    <row r="3" spans="2:81" ht="16.5" thickBot="1" x14ac:dyDescent="0.3">
      <c r="AU3" s="24"/>
      <c r="AV3" s="24"/>
      <c r="AW3" s="24"/>
      <c r="AX3" s="24"/>
      <c r="AY3" s="24"/>
      <c r="AZ3" s="24"/>
      <c r="BA3" s="24"/>
      <c r="BB3" s="24"/>
      <c r="BC3" s="17" t="s">
        <v>57</v>
      </c>
      <c r="BD3" s="14">
        <f>+((D12-D13)/D12)*D22</f>
        <v>284.88550097860684</v>
      </c>
      <c r="BE3" s="14"/>
      <c r="BF3" s="12"/>
      <c r="BG3" s="12"/>
      <c r="BH3" s="12"/>
      <c r="BI3" s="12"/>
      <c r="BJ3" s="12"/>
      <c r="BK3" s="12"/>
      <c r="BL3" s="12"/>
      <c r="BM3" s="12"/>
      <c r="BN3" s="12"/>
      <c r="BO3" s="12"/>
      <c r="BP3" s="12"/>
      <c r="BQ3" s="12"/>
      <c r="BR3" s="12"/>
      <c r="BS3" s="12"/>
      <c r="BT3" s="12"/>
      <c r="BU3" s="15">
        <f>+(D13/D12)*D22</f>
        <v>192.4144990213932</v>
      </c>
      <c r="BV3" s="216"/>
      <c r="BW3" s="217"/>
      <c r="BX3" s="217"/>
      <c r="BY3" s="217"/>
      <c r="BZ3" s="217"/>
      <c r="CA3" s="217"/>
      <c r="CB3" s="218"/>
      <c r="CC3" s="16"/>
    </row>
    <row r="4" spans="2:81" x14ac:dyDescent="0.25">
      <c r="F4" s="100"/>
      <c r="G4" s="100"/>
      <c r="AU4" s="24"/>
      <c r="AV4" s="24"/>
      <c r="AW4" s="24"/>
      <c r="AX4" s="24"/>
      <c r="AY4" s="24"/>
      <c r="AZ4" s="24"/>
      <c r="BA4" s="24"/>
      <c r="BB4" s="24"/>
      <c r="BC4" s="18" t="s">
        <v>20</v>
      </c>
      <c r="BD4" s="213"/>
      <c r="BE4" s="214"/>
      <c r="BF4" s="214"/>
      <c r="BG4" s="214"/>
      <c r="BH4" s="214"/>
      <c r="BI4" s="214"/>
      <c r="BJ4" s="215"/>
      <c r="BK4" s="198" t="s">
        <v>21</v>
      </c>
      <c r="BL4" s="19"/>
      <c r="BM4" s="19"/>
      <c r="BN4" s="19"/>
      <c r="BO4" s="19"/>
      <c r="BP4" s="19"/>
      <c r="BQ4" s="19"/>
      <c r="BR4" s="19"/>
      <c r="BS4" s="19"/>
      <c r="BT4" s="19"/>
      <c r="BU4" s="19"/>
      <c r="BV4" s="19"/>
      <c r="BW4" s="19"/>
      <c r="BX4" s="19"/>
      <c r="BY4" s="19"/>
      <c r="BZ4" s="19"/>
      <c r="CA4" s="114"/>
      <c r="CB4" s="20" t="s">
        <v>22</v>
      </c>
      <c r="CC4" s="160"/>
    </row>
    <row r="5" spans="2:81" ht="26.25" thickBot="1" x14ac:dyDescent="0.4">
      <c r="H5" s="5"/>
      <c r="I5" s="5"/>
      <c r="J5" s="5"/>
      <c r="K5" s="5"/>
      <c r="L5" s="5"/>
      <c r="M5" s="5"/>
      <c r="N5" s="5"/>
      <c r="O5" s="5"/>
      <c r="P5" s="5"/>
      <c r="Q5" s="5"/>
      <c r="R5" s="5"/>
      <c r="S5" s="5"/>
      <c r="T5" s="5"/>
      <c r="U5" s="6"/>
      <c r="V5" s="5"/>
      <c r="W5" s="6"/>
      <c r="X5" s="5"/>
      <c r="Y5" s="5"/>
      <c r="Z5" s="5"/>
      <c r="AA5" s="5"/>
      <c r="AB5" s="5"/>
      <c r="AC5" s="5"/>
      <c r="AD5" s="5"/>
      <c r="AE5" s="5"/>
      <c r="AF5" s="5"/>
      <c r="AG5" s="5"/>
      <c r="AH5" s="5"/>
      <c r="AI5" s="5"/>
      <c r="AJ5" s="5"/>
      <c r="AK5" s="5"/>
      <c r="AL5" s="5"/>
      <c r="AM5" s="5"/>
      <c r="AN5" s="5"/>
      <c r="AO5" s="5"/>
      <c r="AP5" s="5"/>
      <c r="AQ5" s="5"/>
      <c r="AR5" s="5"/>
      <c r="AS5" s="5"/>
      <c r="AT5" s="5"/>
      <c r="AU5" s="24"/>
      <c r="AV5" s="24"/>
      <c r="AW5" s="24"/>
      <c r="AX5" s="24"/>
      <c r="AY5" s="24"/>
      <c r="AZ5" s="24"/>
      <c r="BA5" s="24"/>
      <c r="BB5" s="24"/>
      <c r="BC5" s="21" t="s">
        <v>56</v>
      </c>
      <c r="BD5" s="216"/>
      <c r="BE5" s="217"/>
      <c r="BF5" s="217"/>
      <c r="BG5" s="217"/>
      <c r="BH5" s="217"/>
      <c r="BI5" s="217"/>
      <c r="BJ5" s="218"/>
      <c r="BK5" s="199">
        <f>+((D12-D11)/D12)*D22</f>
        <v>481.42079509625381</v>
      </c>
      <c r="BL5" s="22"/>
      <c r="BM5" s="22"/>
      <c r="BN5" s="22"/>
      <c r="BO5" s="22"/>
      <c r="BP5" s="22"/>
      <c r="BQ5" s="22"/>
      <c r="BR5" s="22"/>
      <c r="BS5" s="22"/>
      <c r="BT5" s="22"/>
      <c r="BU5" s="22"/>
      <c r="BV5" s="22"/>
      <c r="BW5" s="22"/>
      <c r="BX5" s="22"/>
      <c r="BY5" s="22"/>
      <c r="BZ5" s="22"/>
      <c r="CA5" s="86"/>
      <c r="CB5" s="23">
        <f>+(D11/D12)*D22</f>
        <v>-4.1207950962538593</v>
      </c>
      <c r="CC5" s="39"/>
    </row>
    <row r="6" spans="2:81" ht="26.25" thickBot="1" x14ac:dyDescent="0.4">
      <c r="H6" s="5"/>
      <c r="I6" s="5"/>
      <c r="J6" s="5"/>
      <c r="K6" s="5"/>
      <c r="L6" s="5"/>
      <c r="M6" s="5"/>
      <c r="N6" s="5"/>
      <c r="O6" s="5"/>
      <c r="P6" s="5"/>
      <c r="Q6" s="5"/>
      <c r="R6" s="5"/>
      <c r="S6" s="5"/>
      <c r="T6" s="5"/>
      <c r="U6" s="6"/>
      <c r="V6" s="5"/>
      <c r="W6" s="6"/>
      <c r="X6" s="5"/>
      <c r="Y6" s="5"/>
      <c r="Z6" s="5"/>
      <c r="AA6" s="5"/>
      <c r="AB6" s="5"/>
      <c r="AC6" s="5"/>
      <c r="AD6" s="5"/>
      <c r="AE6" s="5"/>
      <c r="AF6" s="5"/>
      <c r="AG6" s="5"/>
      <c r="AH6" s="5"/>
      <c r="AI6" s="5"/>
      <c r="AJ6" s="5"/>
      <c r="AK6" s="5"/>
      <c r="AL6" s="5"/>
      <c r="AM6" s="5"/>
      <c r="AN6" s="5"/>
      <c r="AO6" s="5"/>
      <c r="AP6" s="5"/>
      <c r="AQ6" s="5"/>
      <c r="AR6" s="5"/>
      <c r="AS6" s="5"/>
      <c r="AT6" s="5"/>
      <c r="AU6" s="24"/>
      <c r="AV6" s="24"/>
      <c r="AW6" s="24"/>
      <c r="AX6" s="24"/>
      <c r="AY6" s="24"/>
      <c r="AZ6" s="24"/>
      <c r="BA6" s="24"/>
      <c r="BB6" s="24"/>
    </row>
    <row r="7" spans="2:81" ht="25.5" hidden="1" x14ac:dyDescent="0.35">
      <c r="H7" s="5"/>
      <c r="I7" s="5"/>
      <c r="J7" s="5"/>
      <c r="K7" s="5"/>
      <c r="L7" s="5"/>
      <c r="M7" s="5"/>
      <c r="N7" s="5"/>
      <c r="O7" s="5"/>
      <c r="P7" s="5"/>
      <c r="Q7" s="5"/>
      <c r="R7" s="5"/>
      <c r="S7" s="5"/>
      <c r="T7" s="5"/>
      <c r="U7" s="6"/>
      <c r="V7" s="5"/>
      <c r="W7" s="6"/>
      <c r="X7" s="5"/>
      <c r="Y7" s="5"/>
      <c r="Z7" s="5"/>
      <c r="AA7" s="5"/>
      <c r="AB7" s="5"/>
      <c r="AC7" s="5"/>
      <c r="AD7" s="5"/>
      <c r="AE7" s="5"/>
      <c r="AF7" s="5"/>
      <c r="AG7" s="5"/>
      <c r="AH7" s="5"/>
      <c r="AI7" s="5"/>
      <c r="AJ7" s="5"/>
      <c r="AK7" s="5"/>
      <c r="AL7" s="5"/>
      <c r="AM7" s="5"/>
      <c r="AN7" s="5"/>
      <c r="AO7" s="5"/>
      <c r="AP7" s="5"/>
      <c r="AQ7" s="5"/>
      <c r="AR7" s="5"/>
      <c r="AS7" s="5"/>
      <c r="AT7" s="5"/>
      <c r="AU7" s="24"/>
      <c r="AV7" s="24"/>
      <c r="AW7" s="24"/>
      <c r="AX7" s="24"/>
      <c r="AY7" s="24"/>
      <c r="AZ7" s="24"/>
      <c r="BA7" s="24"/>
      <c r="BB7" s="24"/>
    </row>
    <row r="8" spans="2:81" ht="25.5" hidden="1" x14ac:dyDescent="0.35">
      <c r="H8" s="5"/>
      <c r="I8" s="5"/>
      <c r="J8" s="5"/>
      <c r="K8" s="5"/>
      <c r="L8" s="5"/>
      <c r="M8" s="5"/>
      <c r="N8" s="5"/>
      <c r="O8" s="5"/>
      <c r="P8" s="5"/>
      <c r="Q8" s="5"/>
      <c r="R8" s="5"/>
      <c r="S8" s="5"/>
      <c r="T8" s="5"/>
      <c r="U8" s="6"/>
      <c r="V8" s="5"/>
      <c r="W8" s="6"/>
      <c r="X8" s="5"/>
      <c r="Y8" s="5"/>
      <c r="Z8" s="5"/>
      <c r="AA8" s="5"/>
      <c r="AB8" s="5"/>
      <c r="AC8" s="5"/>
      <c r="AD8" s="5"/>
      <c r="AE8" s="5"/>
      <c r="AF8" s="5"/>
      <c r="AG8" s="5"/>
      <c r="AH8" s="5"/>
      <c r="AI8" s="5"/>
      <c r="AJ8" s="5"/>
      <c r="AK8" s="5"/>
      <c r="AL8" s="5"/>
      <c r="AM8" s="5"/>
      <c r="AN8" s="5"/>
      <c r="AO8" s="5"/>
      <c r="AP8" s="5"/>
      <c r="AQ8" s="5"/>
      <c r="AR8" s="5"/>
      <c r="AS8" s="5"/>
      <c r="AT8" s="5"/>
    </row>
    <row r="9" spans="2:81" ht="25.5" hidden="1" x14ac:dyDescent="0.35">
      <c r="G9" s="25"/>
      <c r="H9" s="5"/>
      <c r="I9" s="5"/>
      <c r="J9" s="5"/>
      <c r="K9" s="5"/>
      <c r="L9" s="5"/>
      <c r="M9" s="5"/>
      <c r="N9" s="5"/>
      <c r="O9" s="5"/>
      <c r="P9" s="5"/>
      <c r="Q9" s="5"/>
      <c r="R9" s="5"/>
      <c r="S9" s="5"/>
      <c r="T9" s="5"/>
      <c r="U9" s="6"/>
      <c r="V9" s="5"/>
      <c r="W9" s="6"/>
      <c r="X9" s="5"/>
      <c r="Y9" s="5"/>
      <c r="Z9" s="5"/>
      <c r="AA9" s="5"/>
      <c r="AB9" s="5"/>
      <c r="AC9" s="5"/>
      <c r="AD9" s="5"/>
      <c r="AE9" s="5"/>
      <c r="AF9" s="5"/>
      <c r="AG9" s="5"/>
      <c r="AH9" s="5"/>
      <c r="AI9" s="5"/>
      <c r="AJ9" s="5"/>
      <c r="AK9" s="5"/>
      <c r="AL9" s="5"/>
      <c r="AM9" s="5"/>
      <c r="AN9" s="5"/>
      <c r="AO9" s="5"/>
      <c r="AP9" s="5"/>
      <c r="AQ9" s="5"/>
      <c r="AR9" s="5"/>
      <c r="AS9" s="5"/>
      <c r="AT9" s="5"/>
      <c r="AU9" s="24"/>
      <c r="AV9" s="24"/>
      <c r="AW9" s="24"/>
      <c r="AX9" s="24"/>
      <c r="AY9" s="24"/>
      <c r="AZ9" s="24"/>
      <c r="BA9" s="24"/>
      <c r="BB9" s="24"/>
    </row>
    <row r="10" spans="2:81" ht="25.5" hidden="1" x14ac:dyDescent="0.35">
      <c r="B10" s="143" t="s">
        <v>43</v>
      </c>
      <c r="C10" s="143"/>
      <c r="D10" s="144">
        <v>500</v>
      </c>
      <c r="E10" s="25"/>
      <c r="F10" s="25"/>
      <c r="G10" s="25"/>
      <c r="H10" s="5"/>
      <c r="I10" s="5"/>
      <c r="J10" s="5"/>
      <c r="K10" s="5"/>
      <c r="L10" s="5"/>
      <c r="M10" s="5"/>
      <c r="N10" s="5"/>
      <c r="O10" s="5"/>
      <c r="P10" s="5"/>
      <c r="Q10" s="5"/>
      <c r="R10" s="5"/>
      <c r="S10" s="5"/>
      <c r="T10" s="5"/>
      <c r="U10" s="6"/>
      <c r="V10" s="5"/>
      <c r="W10" s="6"/>
      <c r="X10" s="5"/>
      <c r="Y10" s="5"/>
      <c r="Z10" s="5"/>
      <c r="AA10" s="5"/>
      <c r="AB10" s="5"/>
      <c r="AC10" s="5"/>
      <c r="AD10" s="5"/>
      <c r="AE10" s="5"/>
      <c r="AF10" s="5"/>
      <c r="AG10" s="5"/>
      <c r="AH10" s="5"/>
      <c r="AI10" s="5"/>
      <c r="AJ10" s="5"/>
      <c r="AK10" s="5"/>
      <c r="AL10" s="5"/>
      <c r="AM10" s="5"/>
      <c r="AN10" s="5"/>
      <c r="AO10" s="5"/>
      <c r="AP10" s="5"/>
      <c r="AQ10" s="5"/>
      <c r="AR10" s="5"/>
      <c r="AS10" s="5"/>
      <c r="AT10" s="5"/>
      <c r="AU10" s="24"/>
      <c r="AV10" s="24"/>
      <c r="AW10" s="24"/>
      <c r="AX10" s="24"/>
      <c r="AY10" s="24"/>
      <c r="AZ10" s="24"/>
      <c r="BA10" s="24"/>
      <c r="BB10" s="24"/>
    </row>
    <row r="11" spans="2:81" hidden="1" x14ac:dyDescent="0.25">
      <c r="B11" s="143" t="s">
        <v>44</v>
      </c>
      <c r="C11" s="143"/>
      <c r="D11" s="144">
        <f>+D25-50</f>
        <v>-7.3385204940619744</v>
      </c>
      <c r="E11" s="25"/>
      <c r="F11" s="25"/>
      <c r="G11" s="27"/>
      <c r="H11" s="5"/>
      <c r="I11" s="5"/>
      <c r="J11" s="5"/>
      <c r="K11" s="5"/>
      <c r="L11" s="5"/>
      <c r="M11" s="5"/>
      <c r="N11" s="5"/>
      <c r="O11" s="5"/>
      <c r="P11" s="5"/>
      <c r="Q11" s="5"/>
      <c r="R11" s="5"/>
      <c r="S11" s="5"/>
      <c r="X11" s="5"/>
      <c r="Y11" s="5"/>
      <c r="Z11" s="5"/>
      <c r="AA11" s="5"/>
      <c r="AB11" s="5"/>
      <c r="AC11" s="5"/>
      <c r="AD11" s="5"/>
      <c r="AE11" s="5"/>
      <c r="AF11" s="5"/>
      <c r="AG11" s="5"/>
      <c r="AH11" s="5"/>
      <c r="AI11" s="5"/>
      <c r="AJ11" s="5"/>
      <c r="AK11" s="5"/>
      <c r="AL11" s="5"/>
      <c r="AM11" s="5"/>
      <c r="AN11" s="5"/>
      <c r="AO11" s="5"/>
      <c r="AP11" s="5"/>
      <c r="AQ11" s="5"/>
      <c r="AR11" s="5"/>
      <c r="AS11" s="5"/>
      <c r="AT11" s="5"/>
      <c r="AU11" s="24"/>
      <c r="AV11" s="24"/>
      <c r="AW11" s="24"/>
      <c r="AX11" s="24"/>
      <c r="AY11" s="24"/>
      <c r="AZ11" s="24"/>
      <c r="BA11" s="24"/>
      <c r="BB11" s="24"/>
    </row>
    <row r="12" spans="2:81" ht="47.25" hidden="1" x14ac:dyDescent="0.25">
      <c r="B12" s="29" t="s">
        <v>45</v>
      </c>
      <c r="C12" s="29"/>
      <c r="D12" s="145">
        <v>850</v>
      </c>
      <c r="E12" s="27"/>
      <c r="F12" s="27"/>
      <c r="G12" s="27"/>
      <c r="H12" s="5"/>
      <c r="I12" s="5"/>
      <c r="J12" s="5"/>
      <c r="K12" s="5"/>
      <c r="L12" s="5"/>
      <c r="M12" s="5"/>
      <c r="N12" s="5"/>
      <c r="O12" s="5"/>
      <c r="P12" s="5"/>
      <c r="Q12" s="5"/>
      <c r="R12" s="5"/>
      <c r="S12" s="5"/>
      <c r="Y12" s="5"/>
      <c r="Z12" s="5"/>
      <c r="AA12" s="5"/>
      <c r="AB12" s="5"/>
      <c r="AC12" s="5"/>
      <c r="AD12" s="5"/>
      <c r="AE12" s="5"/>
      <c r="AF12" s="5"/>
      <c r="AG12" s="5"/>
      <c r="AH12" s="5"/>
      <c r="AI12" s="5"/>
      <c r="AJ12" s="5"/>
      <c r="AK12" s="5"/>
      <c r="AL12" s="5"/>
      <c r="AM12" s="5"/>
      <c r="AN12" s="5"/>
      <c r="AO12" s="5"/>
      <c r="AP12" s="5"/>
      <c r="AQ12" s="5"/>
      <c r="AR12" s="5"/>
      <c r="AS12" s="5"/>
      <c r="AT12" s="5"/>
      <c r="AU12" s="24"/>
      <c r="AV12" s="24"/>
      <c r="AW12" s="24"/>
      <c r="AX12" s="24"/>
      <c r="AY12" s="24"/>
      <c r="AZ12" s="24"/>
      <c r="BA12" s="24"/>
      <c r="BB12" s="24"/>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row>
    <row r="13" spans="2:81" ht="31.5" hidden="1" x14ac:dyDescent="0.25">
      <c r="B13" s="29" t="s">
        <v>46</v>
      </c>
      <c r="C13" s="29"/>
      <c r="D13" s="145">
        <f>+D25+300</f>
        <v>342.66147950593802</v>
      </c>
      <c r="E13" s="27"/>
      <c r="F13" s="27"/>
      <c r="G13" s="27"/>
      <c r="H13" s="5"/>
      <c r="I13" s="5"/>
      <c r="J13" s="5"/>
      <c r="K13" s="5"/>
      <c r="L13" s="5"/>
      <c r="M13" s="5"/>
      <c r="N13" s="5"/>
      <c r="O13" s="5"/>
      <c r="P13" s="5"/>
      <c r="Q13" s="5"/>
      <c r="R13" s="5"/>
      <c r="S13" s="5"/>
      <c r="Y13" s="5"/>
      <c r="Z13" s="5"/>
      <c r="AA13" s="5"/>
      <c r="AB13" s="5"/>
      <c r="AC13" s="5"/>
      <c r="AD13" s="5"/>
      <c r="AE13" s="5"/>
      <c r="AF13" s="5"/>
      <c r="AG13" s="5"/>
      <c r="AH13" s="5"/>
      <c r="AI13" s="5"/>
      <c r="AJ13" s="5"/>
      <c r="AK13" s="5"/>
      <c r="AL13" s="5"/>
      <c r="AM13" s="5"/>
      <c r="AN13" s="5"/>
      <c r="AO13" s="5"/>
      <c r="AP13" s="5"/>
      <c r="AQ13" s="5"/>
      <c r="AR13" s="5"/>
      <c r="AS13" s="5"/>
      <c r="AT13" s="5"/>
      <c r="AU13" s="24"/>
      <c r="AV13" s="24"/>
      <c r="AW13" s="24"/>
      <c r="AX13" s="24"/>
      <c r="AY13" s="24"/>
      <c r="AZ13" s="24"/>
      <c r="BA13" s="24"/>
      <c r="BB13" s="24"/>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row>
    <row r="14" spans="2:81" hidden="1" x14ac:dyDescent="0.25">
      <c r="B14" s="101"/>
      <c r="C14" s="101"/>
      <c r="D14" s="27"/>
      <c r="E14" s="27"/>
      <c r="F14" s="27"/>
      <c r="G14" s="27"/>
      <c r="H14" s="5"/>
      <c r="I14" s="5"/>
      <c r="J14" s="5"/>
      <c r="K14" s="5"/>
      <c r="L14" s="5"/>
      <c r="M14" s="5"/>
      <c r="N14" s="5"/>
      <c r="O14" s="5"/>
      <c r="P14" s="5"/>
      <c r="Q14" s="5"/>
      <c r="R14" s="5"/>
      <c r="S14" s="5"/>
      <c r="Y14" s="5"/>
      <c r="Z14" s="5"/>
      <c r="AA14" s="5"/>
      <c r="AB14" s="5"/>
      <c r="AC14" s="5"/>
      <c r="AD14" s="5"/>
      <c r="AE14" s="5"/>
      <c r="AF14" s="5"/>
      <c r="AG14" s="5"/>
      <c r="AH14" s="5"/>
      <c r="AI14" s="5"/>
      <c r="AJ14" s="5"/>
      <c r="AK14" s="5"/>
      <c r="AL14" s="5"/>
      <c r="AM14" s="5"/>
      <c r="AN14" s="5"/>
      <c r="AO14" s="5"/>
      <c r="AP14" s="5"/>
      <c r="AQ14" s="5"/>
      <c r="AR14" s="5"/>
      <c r="AS14" s="5"/>
      <c r="AT14" s="5"/>
      <c r="AU14" s="24"/>
      <c r="AV14" s="24"/>
      <c r="AW14" s="24"/>
      <c r="AX14" s="24"/>
      <c r="AY14" s="24"/>
      <c r="AZ14" s="24"/>
      <c r="BA14" s="24"/>
      <c r="BB14" s="24"/>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row>
    <row r="15" spans="2:81" hidden="1" x14ac:dyDescent="0.25">
      <c r="B15" s="101"/>
      <c r="C15" s="101"/>
      <c r="D15" s="27"/>
      <c r="E15" s="27"/>
      <c r="F15" s="27"/>
      <c r="G15" s="27"/>
      <c r="H15" s="5"/>
      <c r="I15" s="5"/>
      <c r="J15" s="5"/>
      <c r="K15" s="5"/>
      <c r="L15" s="5"/>
      <c r="M15" s="5"/>
      <c r="N15" s="5"/>
      <c r="O15" s="5"/>
      <c r="P15" s="5"/>
      <c r="Q15" s="5"/>
      <c r="R15" s="5"/>
      <c r="S15" s="5"/>
      <c r="Y15" s="5"/>
      <c r="Z15" s="5"/>
      <c r="AA15" s="5"/>
      <c r="AB15" s="5"/>
      <c r="AC15" s="5"/>
      <c r="AD15" s="5"/>
      <c r="AE15" s="5"/>
      <c r="AF15" s="5"/>
      <c r="AG15" s="5"/>
      <c r="AH15" s="5"/>
      <c r="AI15" s="5"/>
      <c r="AJ15" s="5"/>
      <c r="AK15" s="5"/>
      <c r="AL15" s="5"/>
      <c r="AM15" s="5"/>
      <c r="AN15" s="5"/>
      <c r="AO15" s="5"/>
      <c r="AP15" s="5"/>
      <c r="AQ15" s="5"/>
      <c r="AR15" s="5"/>
      <c r="AS15" s="5"/>
      <c r="AT15" s="5"/>
      <c r="AU15" s="24"/>
      <c r="AV15" s="24"/>
      <c r="AW15" s="24"/>
      <c r="AX15" s="24"/>
      <c r="AY15" s="24"/>
      <c r="AZ15" s="24"/>
      <c r="BA15" s="24"/>
      <c r="BB15" s="24"/>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row>
    <row r="16" spans="2:81" hidden="1" x14ac:dyDescent="0.25">
      <c r="B16" s="101"/>
      <c r="C16" s="101"/>
      <c r="D16" s="27"/>
      <c r="E16" s="27"/>
      <c r="F16" s="27"/>
      <c r="G16" s="27"/>
      <c r="H16" s="5"/>
      <c r="I16" s="5"/>
      <c r="J16" s="5"/>
      <c r="K16" s="5"/>
      <c r="L16" s="5"/>
      <c r="M16" s="5"/>
      <c r="N16" s="5"/>
      <c r="O16" s="5"/>
      <c r="P16" s="5"/>
      <c r="Q16" s="5"/>
      <c r="R16" s="5"/>
      <c r="S16" s="5"/>
      <c r="Y16" s="5"/>
      <c r="Z16" s="5"/>
      <c r="AA16" s="5"/>
      <c r="AB16" s="5"/>
      <c r="AC16" s="5"/>
      <c r="AD16" s="5"/>
      <c r="AE16" s="5"/>
      <c r="AF16" s="5"/>
      <c r="AG16" s="5"/>
      <c r="AH16" s="5"/>
      <c r="AI16" s="5"/>
      <c r="AJ16" s="5"/>
      <c r="AK16" s="5"/>
      <c r="AL16" s="5"/>
      <c r="AM16" s="5"/>
      <c r="AN16" s="5"/>
      <c r="AO16" s="5"/>
      <c r="AP16" s="5"/>
      <c r="AQ16" s="5"/>
      <c r="AR16" s="5"/>
      <c r="AS16" s="5"/>
      <c r="AT16" s="5"/>
      <c r="AU16" s="24"/>
      <c r="AV16" s="24"/>
      <c r="AW16" s="24"/>
      <c r="AX16" s="24"/>
      <c r="AY16" s="24"/>
      <c r="AZ16" s="24"/>
      <c r="BA16" s="24"/>
      <c r="BB16" s="24"/>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row>
    <row r="17" spans="2:81" ht="16.5" hidden="1" thickBot="1" x14ac:dyDescent="0.3">
      <c r="B17" s="101"/>
      <c r="C17" s="101"/>
      <c r="D17" s="27"/>
      <c r="E17" s="27"/>
      <c r="F17" s="27"/>
      <c r="G17" s="27"/>
      <c r="H17" s="5"/>
      <c r="I17" s="5"/>
      <c r="J17" s="5"/>
      <c r="K17" s="5"/>
      <c r="L17" s="5"/>
      <c r="M17" s="5"/>
      <c r="N17" s="5"/>
      <c r="O17" s="5"/>
      <c r="P17" s="5"/>
      <c r="Q17" s="5"/>
      <c r="R17" s="5"/>
      <c r="S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10"/>
      <c r="BD17" s="10"/>
      <c r="BE17" s="10"/>
      <c r="BF17" s="10"/>
      <c r="BG17" s="10"/>
      <c r="CB17" s="10"/>
      <c r="CC17" s="10"/>
    </row>
    <row r="18" spans="2:81" ht="16.5" hidden="1" thickBot="1" x14ac:dyDescent="0.3">
      <c r="B18" s="101"/>
      <c r="C18" s="101"/>
      <c r="D18" s="27"/>
      <c r="E18" s="27"/>
      <c r="F18" s="27"/>
      <c r="G18" s="27"/>
      <c r="H18" s="5"/>
      <c r="I18" s="5"/>
      <c r="J18" s="5"/>
      <c r="K18" s="5"/>
      <c r="L18" s="5"/>
      <c r="M18" s="5"/>
      <c r="N18" s="5"/>
      <c r="O18" s="5"/>
      <c r="P18" s="5"/>
      <c r="Q18" s="5"/>
      <c r="R18" s="5"/>
      <c r="S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10"/>
      <c r="BD18" s="10"/>
      <c r="BE18" s="10"/>
      <c r="BF18" s="10"/>
      <c r="BG18" s="10"/>
      <c r="BH18" s="10"/>
      <c r="BI18" s="10"/>
      <c r="BJ18" s="10"/>
      <c r="BK18" s="10"/>
      <c r="BL18" s="10"/>
      <c r="BM18" s="10"/>
      <c r="BN18" s="184" t="b">
        <f>IF(BU55=11,4)</f>
        <v>0</v>
      </c>
      <c r="BO18" s="195"/>
      <c r="BP18" s="195"/>
      <c r="BQ18" s="195"/>
      <c r="BR18" s="189"/>
      <c r="BS18" s="195"/>
      <c r="BT18" s="195"/>
      <c r="BU18" s="195"/>
      <c r="BV18" s="195"/>
      <c r="BW18" s="195"/>
      <c r="BX18" s="189"/>
      <c r="BY18" s="195"/>
      <c r="BZ18" s="195"/>
      <c r="CA18" s="195"/>
      <c r="CB18" s="186" t="b">
        <f>IF(BU55=11,-7)</f>
        <v>0</v>
      </c>
      <c r="CC18" s="10"/>
    </row>
    <row r="19" spans="2:81" ht="16.5" hidden="1" thickBot="1" x14ac:dyDescent="0.3">
      <c r="B19" s="101"/>
      <c r="C19" s="101"/>
      <c r="D19" s="27"/>
      <c r="E19" s="27"/>
      <c r="F19" s="27"/>
      <c r="G19" s="27"/>
      <c r="H19" s="5"/>
      <c r="I19" s="5"/>
      <c r="J19" s="5"/>
      <c r="K19" s="5"/>
      <c r="L19" s="5"/>
      <c r="M19" s="5"/>
      <c r="N19" s="5"/>
      <c r="O19" s="5"/>
      <c r="P19" s="5"/>
      <c r="Q19" s="5"/>
      <c r="R19" s="5"/>
      <c r="S19" s="5"/>
      <c r="Y19" s="5"/>
      <c r="Z19" s="5"/>
      <c r="AA19" s="5"/>
      <c r="AB19" s="5"/>
      <c r="AC19" s="5"/>
      <c r="AD19" s="5"/>
      <c r="AE19" s="5"/>
      <c r="AF19" s="5"/>
      <c r="AG19" s="5"/>
      <c r="AH19" s="5"/>
      <c r="AI19" s="5"/>
      <c r="AJ19" s="5"/>
      <c r="AK19" s="5"/>
      <c r="AL19" s="5"/>
      <c r="AM19" s="5"/>
      <c r="AN19" s="5"/>
      <c r="AO19" s="5"/>
      <c r="AP19" s="5"/>
      <c r="AQ19" s="5"/>
      <c r="AR19" s="5"/>
      <c r="AS19" s="5"/>
      <c r="AT19" s="5"/>
      <c r="AU19" s="24"/>
      <c r="AV19" s="24"/>
      <c r="AW19" s="24"/>
      <c r="AX19" s="24"/>
      <c r="AY19" s="24"/>
      <c r="AZ19" s="24"/>
      <c r="BA19" s="24"/>
      <c r="BB19" s="24"/>
      <c r="BC19" s="10"/>
      <c r="BD19" s="10"/>
      <c r="BE19" s="10"/>
      <c r="BF19" s="10"/>
      <c r="BG19" s="10"/>
      <c r="BH19" s="10"/>
      <c r="BI19" s="10"/>
      <c r="BJ19" s="10"/>
      <c r="BK19" s="10"/>
      <c r="BL19" s="184" t="b">
        <f>IF(BT55=10,2)</f>
        <v>0</v>
      </c>
      <c r="BM19" s="189"/>
      <c r="BN19" s="195"/>
      <c r="BO19" s="195"/>
      <c r="BP19" s="195"/>
      <c r="BQ19" s="195"/>
      <c r="BR19" s="195"/>
      <c r="BS19" s="195"/>
      <c r="BT19" s="195"/>
      <c r="BU19" s="195"/>
      <c r="BV19" s="195"/>
      <c r="BW19" s="195"/>
      <c r="BX19" s="195"/>
      <c r="BY19" s="195"/>
      <c r="BZ19" s="195"/>
      <c r="CA19" s="189"/>
      <c r="CB19" s="186" t="b">
        <f>IF(BT55=10,-7)</f>
        <v>0</v>
      </c>
      <c r="CC19" s="10"/>
    </row>
    <row r="20" spans="2:81" ht="16.5" hidden="1" thickBot="1" x14ac:dyDescent="0.3">
      <c r="B20" s="101"/>
      <c r="C20" s="101"/>
      <c r="D20" s="27"/>
      <c r="E20" s="27"/>
      <c r="F20" s="27"/>
      <c r="G20" s="27"/>
      <c r="H20" s="5"/>
      <c r="I20" s="5"/>
      <c r="J20" s="5"/>
      <c r="K20" s="5"/>
      <c r="L20" s="5"/>
      <c r="M20" s="5"/>
      <c r="N20" s="5"/>
      <c r="O20" s="5"/>
      <c r="P20" s="5"/>
      <c r="Q20" s="5"/>
      <c r="R20" s="5"/>
      <c r="S20" s="5"/>
      <c r="Y20" s="5"/>
      <c r="Z20" s="5"/>
      <c r="AA20" s="5"/>
      <c r="AB20" s="5"/>
      <c r="AC20" s="5"/>
      <c r="AD20" s="5"/>
      <c r="AE20" s="5"/>
      <c r="AF20" s="5"/>
      <c r="AG20" s="5"/>
      <c r="AH20" s="5"/>
      <c r="AI20" s="5"/>
      <c r="AJ20" s="5"/>
      <c r="AK20" s="5"/>
      <c r="AL20" s="5"/>
      <c r="AM20" s="5"/>
      <c r="AN20" s="5"/>
      <c r="AO20" s="5"/>
      <c r="AP20" s="5"/>
      <c r="AQ20" s="5"/>
      <c r="AR20" s="5"/>
      <c r="AS20" s="5"/>
      <c r="AT20" s="5"/>
      <c r="AU20" s="24"/>
      <c r="AV20" s="24"/>
      <c r="AW20" s="24"/>
      <c r="AX20" s="24"/>
      <c r="AY20" s="24"/>
      <c r="AZ20" s="24"/>
      <c r="BA20" s="24"/>
      <c r="BB20" s="24"/>
      <c r="BC20" s="10"/>
      <c r="BD20" s="10"/>
      <c r="BE20" s="10"/>
      <c r="BF20" s="10"/>
      <c r="BG20" s="10"/>
      <c r="BH20" s="10"/>
      <c r="BI20" s="10"/>
      <c r="BJ20" s="10"/>
      <c r="BK20" s="184" t="b">
        <f>IF(BS55=9,1)</f>
        <v>0</v>
      </c>
      <c r="BL20" s="196"/>
      <c r="BM20" s="196"/>
      <c r="BN20" s="196"/>
      <c r="BO20" s="196"/>
      <c r="BP20" s="196"/>
      <c r="BQ20" s="196"/>
      <c r="BR20" s="196"/>
      <c r="BS20" s="196"/>
      <c r="BT20" s="196"/>
      <c r="BU20" s="196"/>
      <c r="BV20" s="196"/>
      <c r="BW20" s="196"/>
      <c r="BX20" s="196"/>
      <c r="BY20" s="196"/>
      <c r="BZ20" s="196"/>
      <c r="CA20" s="183" t="b">
        <f>IF(BS55=9,-6)</f>
        <v>0</v>
      </c>
      <c r="CB20" s="10"/>
      <c r="CC20" s="10"/>
    </row>
    <row r="21" spans="2:81" ht="16.5" hidden="1" thickBot="1" x14ac:dyDescent="0.3">
      <c r="B21" s="101"/>
      <c r="C21" s="101"/>
      <c r="D21" s="27"/>
      <c r="E21" s="27"/>
      <c r="F21" s="27"/>
      <c r="G21" s="27"/>
      <c r="H21" s="5"/>
      <c r="I21" s="5"/>
      <c r="J21" s="5"/>
      <c r="K21" s="5"/>
      <c r="L21" s="5"/>
      <c r="M21" s="5"/>
      <c r="N21" s="5"/>
      <c r="O21" s="5"/>
      <c r="P21" s="5"/>
      <c r="Q21" s="5"/>
      <c r="R21" s="5"/>
      <c r="S21" s="5"/>
      <c r="Y21" s="5"/>
      <c r="Z21" s="5"/>
      <c r="AA21" s="5"/>
      <c r="AB21" s="5"/>
      <c r="AC21" s="5"/>
      <c r="AD21" s="5"/>
      <c r="AE21" s="5"/>
      <c r="AF21" s="5"/>
      <c r="AG21" s="5"/>
      <c r="AH21" s="5"/>
      <c r="AI21" s="5"/>
      <c r="AJ21" s="5"/>
      <c r="AK21" s="5"/>
      <c r="AL21" s="5"/>
      <c r="AM21" s="5"/>
      <c r="AN21" s="5"/>
      <c r="AO21" s="5"/>
      <c r="AP21" s="5"/>
      <c r="AQ21" s="5"/>
      <c r="AR21" s="5"/>
      <c r="AS21" s="5"/>
      <c r="AT21" s="5"/>
      <c r="AU21" s="24"/>
      <c r="AV21" s="24"/>
      <c r="AW21" s="24"/>
      <c r="AX21" s="24"/>
      <c r="AY21" s="24"/>
      <c r="AZ21" s="24"/>
      <c r="BA21" s="24"/>
      <c r="BB21" s="24"/>
      <c r="BC21" s="10"/>
      <c r="BD21" s="10"/>
      <c r="BE21" s="10"/>
      <c r="BF21" s="10"/>
      <c r="BG21" s="10"/>
      <c r="BH21" s="10"/>
      <c r="BI21" s="10"/>
      <c r="BJ21" s="10"/>
      <c r="BK21" s="182" t="b">
        <f>IF(BR55=8,1)</f>
        <v>0</v>
      </c>
      <c r="BL21" s="196"/>
      <c r="BM21" s="196"/>
      <c r="BN21" s="197"/>
      <c r="BO21" s="196"/>
      <c r="BP21" s="196"/>
      <c r="BQ21" s="196"/>
      <c r="BR21" s="196"/>
      <c r="BS21" s="196"/>
      <c r="BT21" s="196"/>
      <c r="BU21" s="196"/>
      <c r="BV21" s="197"/>
      <c r="BW21" s="196"/>
      <c r="BX21" s="196"/>
      <c r="BY21" s="183" t="b">
        <f>IF(BR55=8,-4)</f>
        <v>0</v>
      </c>
      <c r="BZ21" s="10"/>
      <c r="CA21" s="10"/>
      <c r="CB21" s="10"/>
      <c r="CC21" s="10"/>
    </row>
    <row r="22" spans="2:81" ht="18.75" hidden="1" thickBot="1" x14ac:dyDescent="0.3">
      <c r="B22" s="102" t="s">
        <v>47</v>
      </c>
      <c r="C22" s="102"/>
      <c r="D22" s="147">
        <f>(B76*18)+30+2.8+12.5</f>
        <v>477.3</v>
      </c>
      <c r="E22" s="2"/>
      <c r="F22" s="151"/>
      <c r="X22" s="104"/>
      <c r="Y22" s="5"/>
      <c r="Z22" s="5"/>
      <c r="AA22" s="5"/>
      <c r="AB22" s="5"/>
      <c r="AC22" s="5"/>
      <c r="AD22" s="5"/>
      <c r="AE22" s="5"/>
      <c r="AF22" s="5"/>
      <c r="AG22" s="5"/>
      <c r="AH22" s="5"/>
      <c r="AI22" s="5"/>
      <c r="AJ22" s="5"/>
      <c r="AK22" s="5"/>
      <c r="AL22" s="5"/>
      <c r="AM22" s="5"/>
      <c r="AN22" s="5"/>
      <c r="AO22" s="5"/>
      <c r="AP22" s="5"/>
      <c r="AQ22" s="5"/>
      <c r="AR22" s="5"/>
      <c r="AS22" s="5"/>
      <c r="AT22" s="5"/>
      <c r="AU22" s="24"/>
      <c r="AV22" s="24"/>
      <c r="AW22" s="24"/>
      <c r="AX22" s="24"/>
      <c r="AY22" s="24"/>
      <c r="AZ22" s="24"/>
      <c r="BA22" s="24"/>
      <c r="BB22" s="24"/>
      <c r="BC22" s="10"/>
      <c r="BD22" s="10"/>
      <c r="BE22" s="10"/>
      <c r="BF22" s="10"/>
      <c r="BG22" s="10"/>
      <c r="BH22" s="10"/>
      <c r="BI22" s="10"/>
      <c r="BJ22" s="10"/>
      <c r="BK22" s="182" t="b">
        <f>IF(BQ55=7,1)</f>
        <v>0</v>
      </c>
      <c r="BL22" s="197"/>
      <c r="BM22" s="196"/>
      <c r="BN22" s="196"/>
      <c r="BO22" s="196"/>
      <c r="BP22" s="196"/>
      <c r="BQ22" s="196"/>
      <c r="BR22" s="196"/>
      <c r="BS22" s="196"/>
      <c r="BT22" s="196"/>
      <c r="BU22" s="196"/>
      <c r="BV22" s="197"/>
      <c r="BW22" s="183" t="b">
        <f>IF(BQ55=7,-2)</f>
        <v>0</v>
      </c>
      <c r="BX22" s="10"/>
      <c r="BY22" s="10"/>
      <c r="BZ22" s="10"/>
      <c r="CA22" s="10"/>
      <c r="CB22" s="10"/>
      <c r="CC22" s="10"/>
    </row>
    <row r="23" spans="2:81" ht="18.75" hidden="1" thickBot="1" x14ac:dyDescent="0.3">
      <c r="B23" s="102"/>
      <c r="C23" s="102"/>
      <c r="D23" s="147">
        <f>+AJ79</f>
        <v>261.08749586119529</v>
      </c>
      <c r="E23" s="2"/>
      <c r="F23" s="136"/>
      <c r="X23" s="104"/>
      <c r="Y23" s="5"/>
      <c r="Z23" s="5"/>
      <c r="AA23" s="5"/>
      <c r="AB23" s="5"/>
      <c r="AC23" s="5"/>
      <c r="AD23" s="5"/>
      <c r="AE23" s="5"/>
      <c r="AF23" s="5"/>
      <c r="AG23" s="5"/>
      <c r="AH23" s="5"/>
      <c r="AI23" s="5"/>
      <c r="AJ23" s="5"/>
      <c r="AK23" s="5"/>
      <c r="AL23" s="5"/>
      <c r="AM23" s="5"/>
      <c r="AN23" s="5"/>
      <c r="AO23" s="5"/>
      <c r="AP23" s="5"/>
      <c r="AQ23" s="5"/>
      <c r="AR23" s="5"/>
      <c r="AS23" s="5"/>
      <c r="AT23" s="5"/>
      <c r="AU23" s="24"/>
      <c r="AV23" s="24"/>
      <c r="AW23" s="24"/>
      <c r="AX23" s="24"/>
      <c r="AY23" s="24"/>
      <c r="AZ23" s="24"/>
      <c r="BA23" s="24"/>
      <c r="BB23" s="24"/>
      <c r="BC23" s="10"/>
      <c r="BD23" s="10"/>
      <c r="BE23" s="10"/>
      <c r="BF23" s="10"/>
      <c r="BG23" s="10"/>
      <c r="BH23" s="10"/>
      <c r="BI23" s="10"/>
      <c r="BK23" s="182" t="b">
        <f>IF(BP55=6,1)</f>
        <v>0</v>
      </c>
      <c r="BL23" s="196"/>
      <c r="BM23" s="196"/>
      <c r="BN23" s="196"/>
      <c r="BO23" s="196"/>
      <c r="BP23" s="196"/>
      <c r="BQ23" s="196"/>
      <c r="BR23" s="196"/>
      <c r="BS23" s="196"/>
      <c r="BT23" s="196"/>
      <c r="BU23" s="183" t="b">
        <f>IF(BP55=6,11)</f>
        <v>0</v>
      </c>
      <c r="BW23" s="10"/>
      <c r="BX23" s="10"/>
      <c r="BY23" s="10"/>
      <c r="BZ23" s="10"/>
      <c r="CA23" s="10"/>
      <c r="CB23" s="10"/>
      <c r="CC23" s="10"/>
    </row>
    <row r="24" spans="2:81" ht="18.75" hidden="1" thickBot="1" x14ac:dyDescent="0.3">
      <c r="B24" s="102" t="s">
        <v>51</v>
      </c>
      <c r="C24" s="102"/>
      <c r="D24" s="147">
        <f>+B76</f>
        <v>24</v>
      </c>
      <c r="E24" s="2"/>
      <c r="F24" s="136"/>
      <c r="X24" s="104"/>
      <c r="Y24" s="5"/>
      <c r="Z24" s="5"/>
      <c r="AA24" s="5"/>
      <c r="AB24" s="5"/>
      <c r="AC24" s="5"/>
      <c r="AD24" s="5"/>
      <c r="AE24" s="5"/>
      <c r="AF24" s="5"/>
      <c r="AG24" s="5"/>
      <c r="AH24" s="5"/>
      <c r="AI24" s="5"/>
      <c r="AJ24" s="5"/>
      <c r="AK24" s="5"/>
      <c r="AL24" s="5"/>
      <c r="AM24" s="5"/>
      <c r="AN24" s="5"/>
      <c r="AO24" s="5"/>
      <c r="AP24" s="5"/>
      <c r="AQ24" s="5"/>
      <c r="AR24" s="5"/>
      <c r="AS24" s="5"/>
      <c r="AT24" s="5"/>
      <c r="AU24" s="24"/>
      <c r="AV24" s="24"/>
      <c r="AW24" s="24"/>
      <c r="AX24" s="24"/>
      <c r="AY24" s="24"/>
      <c r="AZ24" s="24"/>
      <c r="BA24" s="24"/>
      <c r="BB24" s="24"/>
      <c r="BC24" s="10"/>
      <c r="BD24" s="10"/>
      <c r="BE24" s="10"/>
      <c r="BF24" s="10"/>
      <c r="BG24" s="10"/>
      <c r="BI24" s="184" t="b">
        <f>IF(BO55=5,-2)</f>
        <v>0</v>
      </c>
      <c r="BJ24" s="195"/>
      <c r="BK24" s="195"/>
      <c r="BL24" s="195"/>
      <c r="BM24" s="195"/>
      <c r="BN24" s="195"/>
      <c r="BO24" s="195"/>
      <c r="BP24" s="195"/>
      <c r="BQ24" s="195"/>
      <c r="BR24" s="195"/>
      <c r="BS24" s="195"/>
      <c r="BT24" s="195"/>
      <c r="BU24" s="186" t="b">
        <f>IF(BO55=5,11)</f>
        <v>0</v>
      </c>
      <c r="BW24" s="10"/>
      <c r="BX24" s="10"/>
      <c r="BY24" s="10"/>
      <c r="BZ24" s="10"/>
      <c r="CA24" s="10"/>
      <c r="CB24" s="10"/>
      <c r="CC24" s="10"/>
    </row>
    <row r="25" spans="2:81" ht="18.75" hidden="1" thickBot="1" x14ac:dyDescent="0.3">
      <c r="B25" s="204" t="s">
        <v>50</v>
      </c>
      <c r="C25" s="102"/>
      <c r="D25" s="147">
        <f>(SUM(V79:V102))/D24</f>
        <v>42.661479505938026</v>
      </c>
      <c r="E25" s="2"/>
      <c r="F25" s="136"/>
      <c r="G25" s="27"/>
      <c r="H25" s="5"/>
      <c r="I25" s="5"/>
      <c r="J25" s="5"/>
      <c r="K25" s="5"/>
      <c r="L25" s="5"/>
      <c r="M25" s="5"/>
      <c r="N25" s="5"/>
      <c r="O25" s="5"/>
      <c r="P25" s="5"/>
      <c r="Q25" s="5"/>
      <c r="R25" s="5"/>
      <c r="S25" s="5"/>
      <c r="X25" s="104"/>
      <c r="Y25" s="5"/>
      <c r="Z25" s="5"/>
      <c r="AA25" s="5"/>
      <c r="AB25" s="5"/>
      <c r="AC25" s="5"/>
      <c r="AD25" s="5"/>
      <c r="AE25" s="5"/>
      <c r="AF25" s="5"/>
      <c r="AG25" s="5"/>
      <c r="AH25" s="5"/>
      <c r="AI25" s="5"/>
      <c r="AJ25" s="5"/>
      <c r="AK25" s="5"/>
      <c r="AL25" s="5"/>
      <c r="AM25" s="5"/>
      <c r="AN25" s="5"/>
      <c r="AO25" s="5"/>
      <c r="AP25" s="5"/>
      <c r="AQ25" s="5"/>
      <c r="AR25" s="5"/>
      <c r="AS25" s="5"/>
      <c r="AT25" s="5"/>
      <c r="AU25" s="24"/>
      <c r="AV25" s="24"/>
      <c r="AW25" s="24"/>
      <c r="AX25" s="24"/>
      <c r="AY25" s="24"/>
      <c r="AZ25" s="24"/>
      <c r="BA25" s="24"/>
      <c r="BB25" s="24"/>
      <c r="BC25" s="10"/>
      <c r="BD25" s="10"/>
      <c r="BE25" s="10"/>
      <c r="BG25" s="184" t="b">
        <f>IF(BN55=4,-4)</f>
        <v>0</v>
      </c>
      <c r="BH25" s="195"/>
      <c r="BI25" s="195"/>
      <c r="BJ25" s="195"/>
      <c r="BK25" s="195"/>
      <c r="BL25" s="195"/>
      <c r="BM25" s="195"/>
      <c r="BN25" s="195"/>
      <c r="BO25" s="195"/>
      <c r="BP25" s="195"/>
      <c r="BQ25" s="195"/>
      <c r="BR25" s="195"/>
      <c r="BS25" s="195"/>
      <c r="BT25" s="195"/>
      <c r="BU25" s="186" t="b">
        <f>IF(BN55=4,11)</f>
        <v>0</v>
      </c>
      <c r="BW25" s="10"/>
      <c r="BX25" s="10"/>
      <c r="BY25" s="10"/>
      <c r="BZ25" s="10"/>
      <c r="CA25" s="10"/>
      <c r="CB25" s="10"/>
      <c r="CC25" s="10"/>
    </row>
    <row r="26" spans="2:81" ht="18.75" hidden="1" thickBot="1" x14ac:dyDescent="0.3">
      <c r="B26" s="152"/>
      <c r="C26" s="152"/>
      <c r="D26" s="151"/>
      <c r="E26" s="151"/>
      <c r="F26" s="151"/>
      <c r="G26" s="27"/>
      <c r="H26" s="5"/>
      <c r="I26" s="5"/>
      <c r="J26" s="5"/>
      <c r="K26" s="5"/>
      <c r="L26" s="5"/>
      <c r="M26" s="5"/>
      <c r="N26" s="5"/>
      <c r="O26" s="5"/>
      <c r="P26" s="5"/>
      <c r="Q26" s="5"/>
      <c r="R26" s="5"/>
      <c r="S26" s="5"/>
      <c r="W26" s="5"/>
      <c r="X26" s="104"/>
      <c r="Y26" s="5"/>
      <c r="Z26" s="5"/>
      <c r="AA26" s="5"/>
      <c r="AB26" s="5"/>
      <c r="AC26" s="5"/>
      <c r="AD26" s="5"/>
      <c r="AE26" s="5"/>
      <c r="AF26" s="5"/>
      <c r="AG26" s="5"/>
      <c r="AH26" s="5"/>
      <c r="AI26" s="5"/>
      <c r="AJ26" s="5"/>
      <c r="AK26" s="5"/>
      <c r="AL26" s="5"/>
      <c r="AM26" s="5"/>
      <c r="AN26" s="5"/>
      <c r="AO26" s="5"/>
      <c r="AP26" s="5"/>
      <c r="AQ26" s="5"/>
      <c r="AR26" s="5"/>
      <c r="AS26" s="5"/>
      <c r="AT26" s="5"/>
      <c r="AU26" s="24"/>
      <c r="AV26" s="24"/>
      <c r="AW26" s="24"/>
      <c r="AX26" s="24"/>
      <c r="AY26" s="24"/>
      <c r="AZ26" s="24"/>
      <c r="BA26" s="24"/>
      <c r="BB26" s="24"/>
      <c r="BC26" s="10"/>
      <c r="BE26" s="184" t="b">
        <f>IF(BM55=3,-6)</f>
        <v>0</v>
      </c>
      <c r="BF26" s="195"/>
      <c r="BG26" s="195"/>
      <c r="BH26" s="195"/>
      <c r="BI26" s="195"/>
      <c r="BJ26" s="195"/>
      <c r="BK26" s="195"/>
      <c r="BL26" s="195"/>
      <c r="BM26" s="195"/>
      <c r="BN26" s="195"/>
      <c r="BO26" s="195"/>
      <c r="BP26" s="195"/>
      <c r="BQ26" s="195"/>
      <c r="BR26" s="195"/>
      <c r="BS26" s="195"/>
      <c r="BT26" s="195"/>
      <c r="BU26" s="186" t="b">
        <f>IF(BM55=3,11)</f>
        <v>0</v>
      </c>
      <c r="BW26" s="10"/>
      <c r="BX26" s="10"/>
      <c r="BY26" s="10"/>
      <c r="BZ26" s="10"/>
      <c r="CA26" s="10"/>
      <c r="CB26" s="10"/>
      <c r="CC26" s="10"/>
    </row>
    <row r="27" spans="2:81" ht="18.75" hidden="1" thickBot="1" x14ac:dyDescent="0.3">
      <c r="B27" s="136"/>
      <c r="C27" s="152"/>
      <c r="D27" s="146" t="b">
        <f>AND(D67&gt;=5,E67&gt;=5)</f>
        <v>1</v>
      </c>
      <c r="E27" s="146"/>
      <c r="F27" s="103"/>
      <c r="G27" s="27"/>
      <c r="H27" s="5"/>
      <c r="I27" s="5"/>
      <c r="J27" s="5"/>
      <c r="K27" s="5"/>
      <c r="L27" s="5"/>
      <c r="M27" s="5"/>
      <c r="N27" s="5"/>
      <c r="O27" s="5"/>
      <c r="P27" s="5"/>
      <c r="Q27" s="5"/>
      <c r="R27" s="5"/>
      <c r="S27" s="30"/>
      <c r="X27" s="104"/>
      <c r="Y27" s="5"/>
      <c r="Z27" s="5"/>
      <c r="AA27" s="5"/>
      <c r="AB27" s="5"/>
      <c r="AC27" s="5"/>
      <c r="AD27" s="5"/>
      <c r="AE27" s="5"/>
      <c r="AF27" s="5"/>
      <c r="AG27" s="5"/>
      <c r="AH27" s="5"/>
      <c r="AI27" s="5"/>
      <c r="AJ27" s="5"/>
      <c r="AK27" s="5"/>
      <c r="AL27" s="5"/>
      <c r="AM27" s="5"/>
      <c r="AN27" s="5"/>
      <c r="AO27" s="5"/>
      <c r="AP27" s="5"/>
      <c r="AQ27" s="5"/>
      <c r="AR27" s="5"/>
      <c r="AS27" s="5"/>
      <c r="AT27" s="5"/>
      <c r="AU27" s="24"/>
      <c r="AV27" s="24"/>
      <c r="AW27" s="24"/>
      <c r="AX27" s="24"/>
      <c r="AY27" s="24"/>
      <c r="AZ27" s="24"/>
      <c r="BA27" s="24"/>
      <c r="BB27" s="24"/>
      <c r="BC27" s="10"/>
      <c r="BD27" s="184" t="b">
        <f>IF(BL55=2,-7)</f>
        <v>0</v>
      </c>
      <c r="BE27" s="196"/>
      <c r="BF27" s="196"/>
      <c r="BG27" s="196"/>
      <c r="BH27" s="196"/>
      <c r="BI27" s="196"/>
      <c r="BJ27" s="196"/>
      <c r="BK27" s="196"/>
      <c r="BL27" s="196"/>
      <c r="BM27" s="196"/>
      <c r="BN27" s="196"/>
      <c r="BO27" s="196"/>
      <c r="BP27" s="196"/>
      <c r="BQ27" s="196"/>
      <c r="BR27" s="196"/>
      <c r="BS27" s="196"/>
      <c r="BT27" s="183" t="b">
        <f>IF(BL55=2,10)</f>
        <v>0</v>
      </c>
      <c r="BU27" s="10"/>
      <c r="BV27" s="10"/>
      <c r="BW27" s="10"/>
      <c r="BX27" s="10"/>
      <c r="BY27" s="10"/>
      <c r="BZ27" s="10"/>
      <c r="CA27" s="10"/>
      <c r="CB27" s="10"/>
      <c r="CC27" s="10"/>
    </row>
    <row r="28" spans="2:81" ht="18.75" hidden="1" thickBot="1" x14ac:dyDescent="0.3">
      <c r="B28" s="136"/>
      <c r="C28" s="152"/>
      <c r="D28" s="153" t="str">
        <f>IF(D67&gt;=5,"O K ","OVERLOAD")</f>
        <v xml:space="preserve">O K </v>
      </c>
      <c r="E28" s="153"/>
      <c r="F28" s="153" t="str">
        <f>IF(E67&gt;=5,"O K ","OVERLOAD")</f>
        <v xml:space="preserve">O K </v>
      </c>
      <c r="G28" s="27"/>
      <c r="H28" s="5"/>
      <c r="I28" s="5"/>
      <c r="J28" s="5"/>
      <c r="K28" s="5"/>
      <c r="L28" s="5"/>
      <c r="M28" s="5"/>
      <c r="N28" s="5"/>
      <c r="O28" s="5"/>
      <c r="P28" s="5"/>
      <c r="Q28" s="5"/>
      <c r="R28" s="5"/>
      <c r="S28" s="30"/>
      <c r="X28" s="5"/>
      <c r="Y28" s="5"/>
      <c r="Z28" s="5"/>
      <c r="AA28" s="5"/>
      <c r="AB28" s="5"/>
      <c r="AC28" s="5"/>
      <c r="AD28" s="5"/>
      <c r="AE28" s="5"/>
      <c r="AF28" s="5"/>
      <c r="AG28" s="5"/>
      <c r="AH28" s="5"/>
      <c r="AI28" s="5"/>
      <c r="AJ28" s="5"/>
      <c r="AK28" s="5"/>
      <c r="AL28" s="5"/>
      <c r="AM28" s="5"/>
      <c r="AN28" s="5"/>
      <c r="AO28" s="5"/>
      <c r="AP28" s="5"/>
      <c r="AQ28" s="5"/>
      <c r="AR28" s="5"/>
      <c r="AS28" s="5"/>
      <c r="AT28" s="5"/>
      <c r="AU28" s="24"/>
      <c r="AV28" s="24"/>
      <c r="AW28" s="24"/>
      <c r="AX28" s="24"/>
      <c r="AY28" s="24"/>
      <c r="AZ28" s="24"/>
      <c r="BA28" s="24"/>
      <c r="BB28" s="24"/>
      <c r="BC28" s="10"/>
      <c r="BD28" s="182">
        <f>IF(BK55=1,-7)</f>
        <v>-7</v>
      </c>
      <c r="BE28" s="196"/>
      <c r="BF28" s="196"/>
      <c r="BG28" s="196"/>
      <c r="BH28" s="196"/>
      <c r="BI28" s="196"/>
      <c r="BJ28" s="196"/>
      <c r="BK28" s="196"/>
      <c r="BL28" s="196"/>
      <c r="BM28" s="196"/>
      <c r="BN28" s="196"/>
      <c r="BO28" s="196"/>
      <c r="BP28" s="196"/>
      <c r="BQ28" s="196"/>
      <c r="BR28" s="183">
        <f>IF(BK55=1,8)</f>
        <v>8</v>
      </c>
      <c r="BS28" s="10"/>
      <c r="BT28" s="10"/>
      <c r="BU28" s="10"/>
      <c r="BV28" s="10"/>
      <c r="BW28" s="10"/>
      <c r="BX28" s="10"/>
      <c r="BY28" s="10"/>
      <c r="BZ28" s="10"/>
      <c r="CA28" s="10"/>
      <c r="CB28" s="10"/>
      <c r="CC28" s="10"/>
    </row>
    <row r="29" spans="2:81" ht="18.75" hidden="1" thickBot="1" x14ac:dyDescent="0.3">
      <c r="B29" s="154" t="s">
        <v>58</v>
      </c>
      <c r="C29" s="155"/>
      <c r="D29" s="205">
        <v>2000</v>
      </c>
      <c r="E29" s="205"/>
      <c r="F29" s="205">
        <v>2000</v>
      </c>
      <c r="G29" s="27"/>
      <c r="H29" s="5"/>
      <c r="I29" s="5"/>
      <c r="J29" s="5"/>
      <c r="K29" s="5"/>
      <c r="L29" s="5"/>
      <c r="M29" s="5"/>
      <c r="N29" s="5"/>
      <c r="O29" s="5"/>
      <c r="P29" s="5"/>
      <c r="Q29" s="5"/>
      <c r="R29" s="5"/>
      <c r="S29" s="30"/>
      <c r="X29" s="5"/>
      <c r="Y29" s="5"/>
      <c r="Z29" s="5"/>
      <c r="AA29" s="5"/>
      <c r="AB29" s="5"/>
      <c r="AC29" s="5"/>
      <c r="AD29" s="5"/>
      <c r="AE29" s="5"/>
      <c r="AF29" s="5"/>
      <c r="AG29" s="5"/>
      <c r="AH29" s="5"/>
      <c r="AI29" s="5"/>
      <c r="AJ29" s="5"/>
      <c r="AK29" s="5"/>
      <c r="AL29" s="5"/>
      <c r="AM29" s="5"/>
      <c r="AN29" s="5"/>
      <c r="AO29" s="5"/>
      <c r="AP29" s="5"/>
      <c r="AQ29" s="5"/>
      <c r="AR29" s="5"/>
      <c r="AS29" s="5"/>
      <c r="AT29" s="5"/>
      <c r="AU29" s="24"/>
      <c r="AV29" s="24"/>
      <c r="AW29" s="24"/>
      <c r="AX29" s="24"/>
      <c r="AY29" s="24"/>
      <c r="AZ29" s="24"/>
      <c r="BA29" s="24"/>
      <c r="BB29" s="24"/>
      <c r="BC29" s="10"/>
      <c r="BD29" s="182" t="b">
        <f>IF(BJ55=-1,-7)</f>
        <v>0</v>
      </c>
      <c r="BE29" s="197"/>
      <c r="BF29" s="196"/>
      <c r="BG29" s="196"/>
      <c r="BH29" s="196"/>
      <c r="BI29" s="196"/>
      <c r="BJ29" s="196"/>
      <c r="BK29" s="196"/>
      <c r="BL29" s="196"/>
      <c r="BM29" s="196"/>
      <c r="BN29" s="197"/>
      <c r="BO29" s="196"/>
      <c r="BP29" s="183" t="b">
        <f>IF(BJ55=-1,6)</f>
        <v>0</v>
      </c>
      <c r="BQ29" s="10"/>
      <c r="BR29" s="10"/>
      <c r="BS29" s="10"/>
      <c r="BT29" s="10"/>
      <c r="BU29" s="10"/>
      <c r="BV29" s="10"/>
      <c r="BW29" s="10"/>
      <c r="BY29" s="10"/>
      <c r="BZ29" s="184" t="b">
        <f>IF(CA55=-6,-5)</f>
        <v>0</v>
      </c>
      <c r="CA29" s="189"/>
      <c r="CB29" s="186" t="b">
        <f>IF(CA55=-6,-7)</f>
        <v>0</v>
      </c>
      <c r="CC29" s="10"/>
    </row>
    <row r="30" spans="2:81" ht="18.75" hidden="1" thickBot="1" x14ac:dyDescent="0.3">
      <c r="B30" s="136"/>
      <c r="C30" s="152"/>
      <c r="D30" s="156"/>
      <c r="E30" s="156"/>
      <c r="F30" s="157"/>
      <c r="G30" s="27"/>
      <c r="H30" s="5"/>
      <c r="I30" s="5"/>
      <c r="J30" s="5"/>
      <c r="K30" s="5"/>
      <c r="L30" s="5"/>
      <c r="M30" s="5"/>
      <c r="N30" s="5"/>
      <c r="O30" s="5"/>
      <c r="P30" s="5"/>
      <c r="Q30" s="5"/>
      <c r="R30" s="5"/>
      <c r="S30" s="5"/>
      <c r="T30" s="5"/>
      <c r="X30" s="5"/>
      <c r="Y30" s="5"/>
      <c r="Z30" s="5"/>
      <c r="AA30" s="5"/>
      <c r="AB30" s="5"/>
      <c r="AC30" s="5"/>
      <c r="AD30" s="5"/>
      <c r="AE30" s="5"/>
      <c r="AF30" s="5"/>
      <c r="AG30" s="5"/>
      <c r="AH30" s="5"/>
      <c r="AI30" s="5"/>
      <c r="AJ30" s="5"/>
      <c r="AK30" s="5"/>
      <c r="AL30" s="5"/>
      <c r="AM30" s="5"/>
      <c r="AN30" s="5"/>
      <c r="AO30" s="5"/>
      <c r="AP30" s="5"/>
      <c r="AQ30" s="5"/>
      <c r="AR30" s="5"/>
      <c r="AS30" s="5"/>
      <c r="AT30" s="5"/>
      <c r="AU30" s="24"/>
      <c r="AV30" s="24"/>
      <c r="AW30" s="24"/>
      <c r="AX30" s="24"/>
      <c r="AY30" s="24"/>
      <c r="AZ30" s="24"/>
      <c r="BA30" s="24"/>
      <c r="BB30" s="24"/>
      <c r="BC30" s="10"/>
      <c r="BD30" s="182" t="b">
        <f>IF(BI55=-2,-7)</f>
        <v>0</v>
      </c>
      <c r="BE30" s="196"/>
      <c r="BF30" s="196"/>
      <c r="BG30" s="196"/>
      <c r="BH30" s="196"/>
      <c r="BI30" s="196"/>
      <c r="BJ30" s="196"/>
      <c r="BK30" s="196"/>
      <c r="BL30" s="196"/>
      <c r="BM30" s="196"/>
      <c r="BN30" s="183" t="b">
        <f>IF(BI55=-2,4)</f>
        <v>0</v>
      </c>
      <c r="BO30" s="10"/>
      <c r="BP30" s="10"/>
      <c r="BQ30" s="10"/>
      <c r="BR30" s="10"/>
      <c r="BS30" s="10"/>
      <c r="BT30" s="10"/>
      <c r="BU30" s="10"/>
      <c r="BV30" s="10"/>
      <c r="BW30" s="10"/>
      <c r="BX30" s="184" t="b">
        <f>IF(BZ55=-5,-3)</f>
        <v>0</v>
      </c>
      <c r="BY30" s="189"/>
      <c r="BZ30" s="195"/>
      <c r="CA30" s="189"/>
      <c r="CB30" s="186" t="b">
        <f>IF(BZ55=-5,-7)</f>
        <v>0</v>
      </c>
      <c r="CC30" s="10"/>
    </row>
    <row r="31" spans="2:81" ht="18.75" hidden="1" thickBot="1" x14ac:dyDescent="0.3">
      <c r="B31" s="136"/>
      <c r="C31" s="152"/>
      <c r="D31" s="156"/>
      <c r="E31" s="156"/>
      <c r="F31" s="156"/>
      <c r="G31" s="27"/>
      <c r="H31" s="5"/>
      <c r="I31" s="5"/>
      <c r="J31" s="5"/>
      <c r="K31" s="5"/>
      <c r="L31" s="5"/>
      <c r="M31" s="5"/>
      <c r="N31" s="5"/>
      <c r="O31" s="5"/>
      <c r="P31" s="5"/>
      <c r="Q31" s="5"/>
      <c r="R31" s="5"/>
      <c r="S31" s="5"/>
      <c r="T31" s="5"/>
      <c r="X31" s="5"/>
      <c r="Y31" s="5"/>
      <c r="Z31" s="5"/>
      <c r="AA31" s="5"/>
      <c r="AB31" s="5"/>
      <c r="AC31" s="5"/>
      <c r="AD31" s="5"/>
      <c r="AE31" s="5"/>
      <c r="AF31" s="5"/>
      <c r="AG31" s="5"/>
      <c r="AH31" s="5"/>
      <c r="AI31" s="5"/>
      <c r="AJ31" s="5"/>
      <c r="AK31" s="5"/>
      <c r="AL31" s="5"/>
      <c r="AM31" s="5"/>
      <c r="AN31" s="5"/>
      <c r="AO31" s="5"/>
      <c r="AP31" s="5"/>
      <c r="AQ31" s="5"/>
      <c r="AR31" s="5"/>
      <c r="AS31" s="5"/>
      <c r="AT31" s="5"/>
      <c r="AU31" s="24"/>
      <c r="AV31" s="24"/>
      <c r="AW31" s="24"/>
      <c r="AX31" s="24"/>
      <c r="AY31" s="24"/>
      <c r="AZ31" s="24"/>
      <c r="BA31" s="24"/>
      <c r="BB31" s="24"/>
      <c r="BC31" s="10"/>
      <c r="BD31" s="182" t="b">
        <f>IF(BH55=-3,-7)</f>
        <v>0</v>
      </c>
      <c r="BE31" s="197"/>
      <c r="BF31" s="196"/>
      <c r="BG31" s="196"/>
      <c r="BH31" s="196"/>
      <c r="BI31" s="196"/>
      <c r="BJ31" s="196"/>
      <c r="BK31" s="197"/>
      <c r="BL31" s="183" t="b">
        <f>IF(BH55=-3,2)</f>
        <v>0</v>
      </c>
      <c r="BM31" s="10"/>
      <c r="BN31" s="10"/>
      <c r="BO31" s="10"/>
      <c r="BP31" s="10"/>
      <c r="BQ31" s="10"/>
      <c r="BR31" s="10"/>
      <c r="BS31" s="10"/>
      <c r="BT31" s="10"/>
      <c r="BU31" s="10"/>
      <c r="BV31" s="184" t="b">
        <f>IF(BY55=-4,-1)</f>
        <v>0</v>
      </c>
      <c r="BW31" s="189"/>
      <c r="BX31" s="195"/>
      <c r="BY31" s="195"/>
      <c r="BZ31" s="195"/>
      <c r="CA31" s="189"/>
      <c r="CB31" s="186" t="b">
        <f>IF(BY55=-4,-7)</f>
        <v>0</v>
      </c>
      <c r="CC31" s="10"/>
    </row>
    <row r="32" spans="2:81" ht="18.75" hidden="1" thickBot="1" x14ac:dyDescent="0.3">
      <c r="B32" s="136"/>
      <c r="C32" s="152"/>
      <c r="D32" s="203" t="s">
        <v>14</v>
      </c>
      <c r="E32" s="203"/>
      <c r="F32" s="203" t="s">
        <v>15</v>
      </c>
      <c r="G32" s="27"/>
      <c r="H32" s="5"/>
      <c r="I32" s="5"/>
      <c r="J32" s="5"/>
      <c r="K32" s="5"/>
      <c r="L32" s="5"/>
      <c r="M32" s="5"/>
      <c r="N32" s="5"/>
      <c r="O32" s="5"/>
      <c r="P32" s="5"/>
      <c r="Q32" s="5"/>
      <c r="R32" s="5"/>
      <c r="S32" s="5"/>
      <c r="T32" s="5"/>
      <c r="X32" s="5"/>
      <c r="Y32" s="5"/>
      <c r="Z32" s="5"/>
      <c r="AA32" s="5"/>
      <c r="AB32" s="5"/>
      <c r="AC32" s="5"/>
      <c r="AD32" s="5"/>
      <c r="AE32" s="5"/>
      <c r="AF32" s="5"/>
      <c r="AG32" s="5"/>
      <c r="AH32" s="5"/>
      <c r="AI32" s="5"/>
      <c r="AJ32" s="5"/>
      <c r="AK32" s="5"/>
      <c r="AL32" s="5"/>
      <c r="AM32" s="5"/>
      <c r="AN32" s="5"/>
      <c r="AO32" s="5"/>
      <c r="AP32" s="5"/>
      <c r="AQ32" s="5"/>
      <c r="AR32" s="5"/>
      <c r="AS32" s="5"/>
      <c r="AT32" s="5"/>
      <c r="AU32" s="24"/>
      <c r="AV32" s="24"/>
      <c r="AW32" s="24"/>
      <c r="AX32" s="24"/>
      <c r="AY32" s="24"/>
      <c r="AZ32" s="24"/>
      <c r="BA32" s="24"/>
      <c r="BB32" s="24"/>
      <c r="BC32" s="10"/>
      <c r="BD32" s="182" t="b">
        <f>IF(BG55=-4,-7)</f>
        <v>0</v>
      </c>
      <c r="BE32" s="196"/>
      <c r="BF32" s="196"/>
      <c r="BG32" s="196"/>
      <c r="BH32" s="196"/>
      <c r="BI32" s="196"/>
      <c r="BJ32" s="183" t="b">
        <f>IF(BG55=-4,-1)</f>
        <v>0</v>
      </c>
      <c r="BK32" s="10"/>
      <c r="BL32" s="34"/>
      <c r="BM32" s="34"/>
      <c r="BN32" s="10"/>
      <c r="BO32" s="34"/>
      <c r="BP32" s="10"/>
      <c r="BQ32" s="10"/>
      <c r="BR32" s="10"/>
      <c r="BS32" s="10"/>
      <c r="BT32" s="184" t="b">
        <f>IF(BX55=-3,10)</f>
        <v>0</v>
      </c>
      <c r="BU32" s="189"/>
      <c r="BV32" s="195"/>
      <c r="BW32" s="195"/>
      <c r="BX32" s="195"/>
      <c r="BY32" s="195"/>
      <c r="BZ32" s="195"/>
      <c r="CA32" s="189"/>
      <c r="CB32" s="186" t="b">
        <f>IF(BX55=-3,-7)</f>
        <v>0</v>
      </c>
      <c r="CC32" s="10"/>
    </row>
    <row r="33" spans="2:81" ht="18.75" hidden="1" thickBot="1" x14ac:dyDescent="0.3">
      <c r="B33" s="64" t="s">
        <v>13</v>
      </c>
      <c r="C33" s="152"/>
      <c r="D33" s="203">
        <f>+((D23-D25)/D23)*D22</f>
        <v>399.30957728358754</v>
      </c>
      <c r="E33" s="203"/>
      <c r="F33" s="203">
        <f>+(D25/D23)*D22</f>
        <v>77.990422716412496</v>
      </c>
      <c r="G33" s="27"/>
      <c r="H33" s="5"/>
      <c r="I33" s="5"/>
      <c r="J33" s="5"/>
      <c r="K33" s="5"/>
      <c r="L33" s="5"/>
      <c r="M33" s="5"/>
      <c r="N33" s="5"/>
      <c r="O33" s="5"/>
      <c r="P33" s="5"/>
      <c r="Q33" s="5"/>
      <c r="R33" s="5"/>
      <c r="S33" s="5"/>
      <c r="T33" s="5"/>
      <c r="X33" s="5"/>
      <c r="Y33" s="5"/>
      <c r="Z33" s="5"/>
      <c r="AA33" s="5"/>
      <c r="AB33" s="5"/>
      <c r="AC33" s="5"/>
      <c r="AD33" s="5"/>
      <c r="AE33" s="5"/>
      <c r="AF33" s="5"/>
      <c r="AG33" s="5"/>
      <c r="AH33" s="5"/>
      <c r="AI33" s="5"/>
      <c r="AJ33" s="5"/>
      <c r="AK33" s="5"/>
      <c r="AL33" s="5"/>
      <c r="AM33" s="5"/>
      <c r="AN33" s="5"/>
      <c r="AO33" s="5"/>
      <c r="AP33" s="5"/>
      <c r="AQ33" s="5"/>
      <c r="AR33" s="5"/>
      <c r="AS33" s="5"/>
      <c r="AT33" s="5"/>
      <c r="AU33" s="24"/>
      <c r="AV33" s="24"/>
      <c r="AW33" s="24"/>
      <c r="AX33" s="24"/>
      <c r="AY33" s="24"/>
      <c r="AZ33" s="24"/>
      <c r="BA33" s="24"/>
      <c r="BB33" s="24"/>
      <c r="BC33" s="10"/>
      <c r="BD33" s="182" t="b">
        <f>IF(BF55=-5,-7)</f>
        <v>0</v>
      </c>
      <c r="BE33" s="196"/>
      <c r="BF33" s="196"/>
      <c r="BG33" s="196"/>
      <c r="BH33" s="183" t="b">
        <f>IF(BF55=-5,-3)</f>
        <v>0</v>
      </c>
      <c r="BI33" s="10"/>
      <c r="BJ33" s="10"/>
      <c r="BK33" s="10"/>
      <c r="BL33" s="10"/>
      <c r="BM33" s="10"/>
      <c r="BN33" s="10"/>
      <c r="BO33" s="10"/>
      <c r="BP33" s="10"/>
      <c r="BQ33" s="10"/>
      <c r="BR33" s="184" t="b">
        <f>IF(BW55=-2,8)</f>
        <v>0</v>
      </c>
      <c r="BS33" s="189"/>
      <c r="BT33" s="195"/>
      <c r="BU33" s="195"/>
      <c r="BV33" s="195"/>
      <c r="BW33" s="195"/>
      <c r="BX33" s="195"/>
      <c r="BY33" s="195"/>
      <c r="BZ33" s="195"/>
      <c r="CA33" s="189"/>
      <c r="CB33" s="186" t="b">
        <f>IF(BW55=-2,-7)</f>
        <v>0</v>
      </c>
      <c r="CC33" s="10"/>
    </row>
    <row r="34" spans="2:81" ht="36.75" hidden="1" thickBot="1" x14ac:dyDescent="0.3">
      <c r="B34" s="158" t="s">
        <v>48</v>
      </c>
      <c r="C34" s="152"/>
      <c r="D34" s="200">
        <f>+D29/D33</f>
        <v>5.0086452060718054</v>
      </c>
      <c r="E34" s="201"/>
      <c r="F34" s="202">
        <f>+F29/F33</f>
        <v>25.644174378594759</v>
      </c>
      <c r="G34" s="27"/>
      <c r="H34" s="5"/>
      <c r="I34" s="5"/>
      <c r="J34" s="5"/>
      <c r="K34" s="5"/>
      <c r="L34" s="5"/>
      <c r="M34" s="5"/>
      <c r="N34" s="5"/>
      <c r="O34" s="5"/>
      <c r="P34" s="5"/>
      <c r="Q34" s="5"/>
      <c r="R34" s="5"/>
      <c r="S34" s="5"/>
      <c r="T34" s="5"/>
      <c r="X34" s="5"/>
      <c r="Y34" s="5"/>
      <c r="Z34" s="5"/>
      <c r="AA34" s="5"/>
      <c r="AB34" s="5"/>
      <c r="AC34" s="5"/>
      <c r="AD34" s="5"/>
      <c r="AE34" s="5"/>
      <c r="AF34" s="5"/>
      <c r="AG34" s="5"/>
      <c r="AH34" s="5"/>
      <c r="AI34" s="5"/>
      <c r="AJ34" s="5"/>
      <c r="AK34" s="5"/>
      <c r="AL34" s="5"/>
      <c r="AM34" s="5"/>
      <c r="AN34" s="5"/>
      <c r="AO34" s="5"/>
      <c r="AP34" s="5"/>
      <c r="AQ34" s="5"/>
      <c r="AR34" s="5"/>
      <c r="AS34" s="5"/>
      <c r="AT34" s="5"/>
      <c r="AU34" s="24"/>
      <c r="AV34" s="24"/>
      <c r="AW34" s="24"/>
      <c r="AX34" s="24"/>
      <c r="AY34" s="24"/>
      <c r="AZ34" s="24"/>
      <c r="BA34" s="24"/>
      <c r="BB34" s="24"/>
      <c r="BC34" s="10"/>
      <c r="BD34" s="182" t="b">
        <f>IF(BE55=-6,-7)</f>
        <v>0</v>
      </c>
      <c r="BE34" s="196"/>
      <c r="BF34" s="183" t="b">
        <f>IF(BE55=-6,-5)</f>
        <v>0</v>
      </c>
      <c r="BG34" s="10"/>
      <c r="BH34" s="10"/>
      <c r="BI34" s="10"/>
      <c r="BJ34" s="10"/>
      <c r="BK34" s="10"/>
      <c r="BL34" s="10"/>
      <c r="BM34" s="10"/>
      <c r="BN34" s="10"/>
      <c r="BO34" s="10"/>
      <c r="BP34" s="184" t="b">
        <f>IF(BV55=-1,6)</f>
        <v>0</v>
      </c>
      <c r="BQ34" s="195"/>
      <c r="BR34" s="189"/>
      <c r="BS34" s="195"/>
      <c r="BT34" s="195"/>
      <c r="BU34" s="195"/>
      <c r="BV34" s="195"/>
      <c r="BW34" s="195"/>
      <c r="BX34" s="195"/>
      <c r="BY34" s="195"/>
      <c r="BZ34" s="189"/>
      <c r="CA34" s="195"/>
      <c r="CB34" s="186" t="b">
        <f>IF(BV55=-1,-7)</f>
        <v>0</v>
      </c>
      <c r="CC34" s="10"/>
    </row>
    <row r="35" spans="2:81" ht="18.75" hidden="1" thickBot="1" x14ac:dyDescent="0.3">
      <c r="B35" s="5"/>
      <c r="C35" s="101"/>
      <c r="D35" s="104"/>
      <c r="E35" s="104"/>
      <c r="F35" s="104"/>
      <c r="G35" s="27"/>
      <c r="H35" s="5"/>
      <c r="I35" s="5"/>
      <c r="J35" s="5"/>
      <c r="K35" s="5"/>
      <c r="L35" s="5"/>
      <c r="M35" s="5"/>
      <c r="N35" s="5"/>
      <c r="O35" s="5"/>
      <c r="P35" s="5"/>
      <c r="Q35" s="5"/>
      <c r="R35" s="5"/>
      <c r="S35" s="5"/>
      <c r="T35" s="5"/>
      <c r="X35" s="5"/>
      <c r="Y35" s="5"/>
      <c r="Z35" s="5"/>
      <c r="AA35" s="5"/>
      <c r="AB35" s="5"/>
      <c r="AC35" s="5"/>
      <c r="AD35" s="5"/>
      <c r="AE35" s="5"/>
      <c r="AF35" s="5"/>
      <c r="AG35" s="5"/>
      <c r="AH35" s="5"/>
      <c r="AI35" s="5"/>
      <c r="AJ35" s="5"/>
      <c r="AK35" s="5"/>
      <c r="AL35" s="5"/>
      <c r="AM35" s="5"/>
      <c r="AN35" s="5"/>
      <c r="AO35" s="5"/>
      <c r="AP35" s="5"/>
      <c r="AQ35" s="5"/>
      <c r="AR35" s="5"/>
      <c r="AS35" s="5"/>
      <c r="AT35" s="5"/>
      <c r="AU35" s="24"/>
      <c r="AV35" s="24"/>
      <c r="AW35" s="24"/>
      <c r="AX35" s="24"/>
      <c r="AY35" s="24"/>
      <c r="AZ35" s="24"/>
      <c r="BA35" s="24"/>
      <c r="BB35" s="24"/>
      <c r="BC35" s="36"/>
      <c r="BD35" s="35">
        <f t="shared" ref="BD35:BG35" si="0">SUM(BD17:BD34)</f>
        <v>-7</v>
      </c>
      <c r="BE35" s="35">
        <f t="shared" si="0"/>
        <v>0</v>
      </c>
      <c r="BF35" s="35">
        <f t="shared" si="0"/>
        <v>0</v>
      </c>
      <c r="BG35" s="35">
        <f t="shared" si="0"/>
        <v>0</v>
      </c>
      <c r="BH35" s="35">
        <f t="shared" ref="BH35:BU35" si="1">SUM(BH18:BH34)</f>
        <v>0</v>
      </c>
      <c r="BI35" s="35">
        <f t="shared" si="1"/>
        <v>0</v>
      </c>
      <c r="BJ35" s="35">
        <f t="shared" si="1"/>
        <v>0</v>
      </c>
      <c r="BK35" s="35">
        <f t="shared" si="1"/>
        <v>0</v>
      </c>
      <c r="BL35" s="35">
        <f t="shared" si="1"/>
        <v>0</v>
      </c>
      <c r="BM35" s="35">
        <f t="shared" si="1"/>
        <v>0</v>
      </c>
      <c r="BN35" s="35">
        <f t="shared" si="1"/>
        <v>0</v>
      </c>
      <c r="BO35" s="35">
        <f t="shared" si="1"/>
        <v>0</v>
      </c>
      <c r="BP35" s="35">
        <f t="shared" si="1"/>
        <v>0</v>
      </c>
      <c r="BQ35" s="35">
        <f t="shared" si="1"/>
        <v>0</v>
      </c>
      <c r="BR35" s="35">
        <f t="shared" si="1"/>
        <v>8</v>
      </c>
      <c r="BS35" s="35">
        <f t="shared" si="1"/>
        <v>0</v>
      </c>
      <c r="BT35" s="35">
        <f t="shared" si="1"/>
        <v>0</v>
      </c>
      <c r="BU35" s="35">
        <f t="shared" si="1"/>
        <v>0</v>
      </c>
      <c r="BV35" s="35">
        <f t="shared" ref="BV35:CA35" si="2">SUM(BV12:BV34)</f>
        <v>0</v>
      </c>
      <c r="BW35" s="35">
        <f t="shared" si="2"/>
        <v>0</v>
      </c>
      <c r="BX35" s="35">
        <f t="shared" si="2"/>
        <v>0</v>
      </c>
      <c r="BY35" s="35">
        <f t="shared" si="2"/>
        <v>0</v>
      </c>
      <c r="BZ35" s="35">
        <f t="shared" si="2"/>
        <v>0</v>
      </c>
      <c r="CA35" s="35">
        <f t="shared" si="2"/>
        <v>0</v>
      </c>
      <c r="CB35" s="35">
        <f>SUM(CB12:CB34)</f>
        <v>0</v>
      </c>
      <c r="CC35" s="35"/>
    </row>
    <row r="36" spans="2:81" ht="27" thickBot="1" x14ac:dyDescent="0.3">
      <c r="G36" s="27"/>
      <c r="H36" s="5"/>
      <c r="I36" s="5"/>
      <c r="J36" s="5"/>
      <c r="K36" s="5"/>
      <c r="L36" s="5"/>
      <c r="M36" s="5"/>
      <c r="N36" s="5"/>
      <c r="O36" s="5"/>
      <c r="P36" s="5"/>
      <c r="Q36" s="5"/>
      <c r="R36" s="5"/>
      <c r="S36" s="5"/>
      <c r="T36" s="5"/>
      <c r="X36" s="5"/>
      <c r="Y36" s="5"/>
      <c r="Z36" s="5"/>
      <c r="AA36" s="5"/>
      <c r="AB36" s="5"/>
      <c r="AC36" s="5"/>
      <c r="AD36" s="5"/>
      <c r="AE36" s="5"/>
      <c r="AF36" s="5"/>
      <c r="AG36" s="5"/>
      <c r="AH36" s="5"/>
      <c r="AI36" s="5"/>
      <c r="AJ36" s="5"/>
      <c r="AK36" s="5"/>
      <c r="AL36" s="5"/>
      <c r="AM36" s="5"/>
      <c r="AN36" s="5"/>
      <c r="AO36" s="5"/>
      <c r="AP36" s="5"/>
      <c r="AQ36" s="5"/>
      <c r="AR36" s="5"/>
      <c r="AS36" s="5"/>
      <c r="BA36" s="24"/>
      <c r="BB36" s="24"/>
      <c r="BC36" s="37" t="s">
        <v>55</v>
      </c>
      <c r="BD36" s="58" t="str">
        <f>IF(BD35=-7,"A ","")</f>
        <v xml:space="preserve">A </v>
      </c>
      <c r="BE36" s="58" t="str">
        <f>IF(BE35=-6,"B ","")</f>
        <v/>
      </c>
      <c r="BF36" s="58" t="str">
        <f>IF(BF35=-5,"C ","")</f>
        <v/>
      </c>
      <c r="BG36" s="58" t="str">
        <f>IF(BG35=-4,"D ","")</f>
        <v/>
      </c>
      <c r="BH36" s="58" t="str">
        <f>IF(BH35=-3,"E ","")</f>
        <v/>
      </c>
      <c r="BI36" s="58" t="str">
        <f>IF(BI35=-2,"F ","")</f>
        <v/>
      </c>
      <c r="BJ36" s="58" t="str">
        <f>IF(BJ35=-1,"G ","")</f>
        <v/>
      </c>
      <c r="BK36" s="59">
        <f t="shared" ref="BK36:BU36" si="3">+BK35</f>
        <v>0</v>
      </c>
      <c r="BL36" s="59">
        <f t="shared" si="3"/>
        <v>0</v>
      </c>
      <c r="BM36" s="59">
        <f t="shared" si="3"/>
        <v>0</v>
      </c>
      <c r="BN36" s="59">
        <f t="shared" si="3"/>
        <v>0</v>
      </c>
      <c r="BO36" s="59">
        <f t="shared" si="3"/>
        <v>0</v>
      </c>
      <c r="BP36" s="59">
        <f t="shared" si="3"/>
        <v>0</v>
      </c>
      <c r="BQ36" s="59">
        <f t="shared" si="3"/>
        <v>0</v>
      </c>
      <c r="BR36" s="59">
        <f t="shared" si="3"/>
        <v>8</v>
      </c>
      <c r="BS36" s="59">
        <f t="shared" si="3"/>
        <v>0</v>
      </c>
      <c r="BT36" s="59">
        <f t="shared" si="3"/>
        <v>0</v>
      </c>
      <c r="BU36" s="59">
        <f t="shared" si="3"/>
        <v>0</v>
      </c>
      <c r="BV36" s="58" t="str">
        <f>IF(BV35=-1,"N ","")</f>
        <v/>
      </c>
      <c r="BW36" s="58" t="str">
        <f>IF(BW35=-2,"O ","")</f>
        <v/>
      </c>
      <c r="BX36" s="58" t="str">
        <f>IF(BX35=-3,"P ","")</f>
        <v/>
      </c>
      <c r="BY36" s="58" t="str">
        <f>IF(BY35=-4,"Q ","")</f>
        <v/>
      </c>
      <c r="BZ36" s="58" t="str">
        <f>IF(BZ35=-5,"R ","")</f>
        <v/>
      </c>
      <c r="CA36" s="58" t="str">
        <f>IF(CA35=-6,"S ","")</f>
        <v/>
      </c>
      <c r="CB36" s="60" t="str">
        <f>IF(CB35=-7,"T ","")</f>
        <v/>
      </c>
      <c r="CC36" s="35"/>
    </row>
    <row r="37" spans="2:81" ht="18.75" thickBot="1" x14ac:dyDescent="0.3">
      <c r="G37" s="27"/>
      <c r="H37" s="5"/>
      <c r="I37" s="5"/>
      <c r="J37" s="5"/>
      <c r="K37" s="5"/>
      <c r="L37" s="5"/>
      <c r="M37" s="5"/>
      <c r="N37" s="5"/>
      <c r="O37" s="5"/>
      <c r="P37" s="5"/>
      <c r="Q37" s="5"/>
      <c r="R37" s="5"/>
      <c r="S37" s="5"/>
      <c r="T37" s="5"/>
      <c r="V37" s="104"/>
      <c r="W37" s="5"/>
      <c r="X37" s="5"/>
      <c r="Y37" s="5"/>
      <c r="Z37" s="5"/>
      <c r="AA37" s="5"/>
      <c r="AB37" s="5"/>
      <c r="AC37" s="5"/>
      <c r="AD37" s="5"/>
      <c r="AE37" s="5"/>
      <c r="AF37" s="5"/>
      <c r="AG37" s="5"/>
      <c r="AH37" s="5"/>
      <c r="AI37" s="5"/>
      <c r="AJ37" s="5"/>
      <c r="AK37" s="5"/>
      <c r="AL37" s="5"/>
      <c r="AM37" s="5"/>
      <c r="AN37" s="5"/>
      <c r="AO37" s="5"/>
      <c r="AP37" s="5"/>
      <c r="AQ37" s="5"/>
      <c r="AR37" s="5"/>
      <c r="AS37" s="5"/>
      <c r="BA37" s="24"/>
      <c r="BB37" s="24"/>
      <c r="BW37" s="38"/>
      <c r="BX37" s="38"/>
      <c r="BY37" s="38"/>
      <c r="BZ37" s="38"/>
      <c r="CA37" s="39"/>
      <c r="CB37" s="39"/>
      <c r="CC37" s="39"/>
    </row>
    <row r="38" spans="2:81" ht="18" x14ac:dyDescent="0.25">
      <c r="B38" s="101"/>
      <c r="C38" s="101"/>
      <c r="D38" s="27"/>
      <c r="E38" s="27"/>
      <c r="F38" s="27"/>
      <c r="G38" s="27"/>
      <c r="H38" s="5"/>
      <c r="I38" s="5"/>
      <c r="J38" s="5"/>
      <c r="K38" s="5"/>
      <c r="L38" s="5"/>
      <c r="M38" s="5"/>
      <c r="N38" s="5"/>
      <c r="O38" s="5"/>
      <c r="P38" s="5"/>
      <c r="Q38" s="5"/>
      <c r="R38" s="5"/>
      <c r="S38" s="5"/>
      <c r="T38" s="5"/>
      <c r="V38" s="104"/>
      <c r="W38" s="5"/>
      <c r="X38" s="5"/>
      <c r="Y38" s="5"/>
      <c r="Z38" s="5"/>
      <c r="AA38" s="5"/>
      <c r="AB38" s="5"/>
      <c r="AC38" s="5"/>
      <c r="AD38" s="5"/>
      <c r="AE38" s="5"/>
      <c r="AF38" s="5"/>
      <c r="AG38" s="5"/>
      <c r="AH38" s="5"/>
      <c r="AI38" s="5"/>
      <c r="AJ38" s="5"/>
      <c r="AK38" s="5"/>
      <c r="AL38" s="5"/>
      <c r="AM38" s="5"/>
      <c r="AN38" s="5"/>
      <c r="AO38" s="5"/>
      <c r="AP38" s="5"/>
      <c r="AQ38" s="5"/>
      <c r="AR38" s="5"/>
      <c r="AS38" s="5"/>
      <c r="BA38" s="24"/>
      <c r="BB38" s="24"/>
      <c r="BC38" s="40" t="s">
        <v>20</v>
      </c>
      <c r="BD38" s="207"/>
      <c r="BE38" s="208"/>
      <c r="BF38" s="208"/>
      <c r="BG38" s="208"/>
      <c r="BH38" s="208"/>
      <c r="BI38" s="208"/>
      <c r="BJ38" s="209"/>
      <c r="BK38" s="42" t="s">
        <v>21</v>
      </c>
      <c r="BL38" s="41"/>
      <c r="BM38" s="41"/>
      <c r="BN38" s="41"/>
      <c r="BO38" s="41"/>
      <c r="BP38" s="41"/>
      <c r="BQ38" s="41"/>
      <c r="BR38" s="41"/>
      <c r="BS38" s="41"/>
      <c r="BT38" s="41"/>
      <c r="BU38" s="43" t="s">
        <v>22</v>
      </c>
      <c r="BV38" s="207"/>
      <c r="BW38" s="208"/>
      <c r="BX38" s="208"/>
      <c r="BY38" s="208"/>
      <c r="BZ38" s="208"/>
      <c r="CA38" s="208"/>
      <c r="CB38" s="209"/>
      <c r="CC38" s="13"/>
    </row>
    <row r="39" spans="2:81" ht="18.75" thickBot="1" x14ac:dyDescent="0.3">
      <c r="B39" s="101"/>
      <c r="C39" s="101"/>
      <c r="D39" s="27"/>
      <c r="E39" s="27"/>
      <c r="F39" s="27"/>
      <c r="G39" s="27"/>
      <c r="H39" s="5"/>
      <c r="I39" s="5"/>
      <c r="J39" s="5"/>
      <c r="K39" s="5"/>
      <c r="L39" s="5"/>
      <c r="M39" s="5"/>
      <c r="N39" s="5"/>
      <c r="O39" s="5"/>
      <c r="P39" s="5"/>
      <c r="Q39" s="5"/>
      <c r="R39" s="5"/>
      <c r="S39" s="5"/>
      <c r="T39" s="5"/>
      <c r="V39" s="104"/>
      <c r="W39" s="5"/>
      <c r="X39" s="5"/>
      <c r="Y39" s="5"/>
      <c r="Z39" s="5"/>
      <c r="AA39" s="5"/>
      <c r="AB39" s="5"/>
      <c r="AC39" s="5"/>
      <c r="AD39" s="5"/>
      <c r="AE39" s="5"/>
      <c r="AF39" s="5"/>
      <c r="AG39" s="5"/>
      <c r="AH39" s="5"/>
      <c r="AI39" s="5"/>
      <c r="AJ39" s="5"/>
      <c r="AK39" s="5"/>
      <c r="AL39" s="5"/>
      <c r="AM39" s="5"/>
      <c r="AN39" s="5"/>
      <c r="AO39" s="5"/>
      <c r="AP39" s="5"/>
      <c r="AQ39" s="5"/>
      <c r="AR39" s="5"/>
      <c r="AS39" s="5"/>
      <c r="BA39" s="24"/>
      <c r="BB39" s="24"/>
      <c r="BC39" s="45" t="s">
        <v>53</v>
      </c>
      <c r="BD39" s="210"/>
      <c r="BE39" s="211"/>
      <c r="BF39" s="211"/>
      <c r="BG39" s="211"/>
      <c r="BH39" s="211"/>
      <c r="BI39" s="211"/>
      <c r="BJ39" s="212"/>
      <c r="BK39" s="47">
        <f>+((D10-D11)/D10)*D22</f>
        <v>484.3053516636316</v>
      </c>
      <c r="BL39" s="46"/>
      <c r="BM39" s="46"/>
      <c r="BN39" s="46"/>
      <c r="BO39" s="46"/>
      <c r="BP39" s="46"/>
      <c r="BQ39" s="46"/>
      <c r="BR39" s="46"/>
      <c r="BS39" s="46"/>
      <c r="BT39" s="46"/>
      <c r="BU39" s="48">
        <f>+(D11/D10)*D22</f>
        <v>-7.0053516636315614</v>
      </c>
      <c r="BV39" s="210"/>
      <c r="BW39" s="211"/>
      <c r="BX39" s="211"/>
      <c r="BY39" s="211"/>
      <c r="BZ39" s="211"/>
      <c r="CA39" s="211"/>
      <c r="CB39" s="212"/>
      <c r="CC39" s="13"/>
    </row>
    <row r="40" spans="2:81" ht="18" x14ac:dyDescent="0.25">
      <c r="B40" s="101"/>
      <c r="C40" s="101"/>
      <c r="D40" s="27"/>
      <c r="E40" s="27"/>
      <c r="F40" s="27"/>
      <c r="G40" s="27"/>
      <c r="H40" s="5"/>
      <c r="I40" s="5"/>
      <c r="J40" s="5"/>
      <c r="K40" s="5"/>
      <c r="L40" s="5"/>
      <c r="M40" s="5"/>
      <c r="N40" s="5"/>
      <c r="O40" s="5"/>
      <c r="P40" s="5"/>
      <c r="Q40" s="5"/>
      <c r="R40" s="5"/>
      <c r="S40" s="5"/>
      <c r="T40" s="5"/>
      <c r="U40" s="104"/>
      <c r="V40" s="5"/>
      <c r="W40" s="104"/>
      <c r="X40" s="5"/>
      <c r="Y40" s="5"/>
      <c r="Z40" s="5"/>
      <c r="AA40" s="5"/>
      <c r="AB40" s="5"/>
      <c r="AC40" s="5"/>
      <c r="AD40" s="5"/>
      <c r="AE40" s="5"/>
      <c r="AF40" s="5"/>
      <c r="AG40" s="5"/>
      <c r="AH40" s="5"/>
      <c r="AI40" s="5"/>
      <c r="AJ40" s="5"/>
      <c r="AK40" s="5"/>
      <c r="AL40" s="5"/>
      <c r="AM40" s="5"/>
      <c r="AN40" s="5"/>
      <c r="AO40" s="5"/>
      <c r="AP40" s="5"/>
      <c r="AQ40" s="5"/>
      <c r="AR40" s="5"/>
      <c r="AS40" s="5"/>
      <c r="BA40" s="24"/>
      <c r="BB40" s="24"/>
      <c r="BC40" s="44"/>
      <c r="BD40" s="44"/>
      <c r="BE40" s="49"/>
      <c r="BF40" s="44"/>
      <c r="BG40" s="44"/>
      <c r="BH40" s="44"/>
      <c r="BI40" s="13"/>
      <c r="BJ40" s="13"/>
      <c r="BK40" s="49"/>
      <c r="BL40" s="44"/>
      <c r="BM40" s="44"/>
      <c r="BN40" s="44"/>
      <c r="BO40" s="44"/>
      <c r="BP40" s="44"/>
      <c r="BQ40" s="44"/>
      <c r="BR40" s="44"/>
      <c r="BS40" s="44"/>
      <c r="BT40" s="44"/>
      <c r="BU40" s="44"/>
      <c r="BV40" s="10"/>
      <c r="BW40" s="44"/>
      <c r="BX40" s="10"/>
      <c r="BY40" s="38"/>
      <c r="BZ40" s="38"/>
      <c r="CA40" s="13"/>
      <c r="CB40" s="13"/>
      <c r="CC40" s="13"/>
    </row>
    <row r="41" spans="2:81" ht="18" hidden="1" x14ac:dyDescent="0.25">
      <c r="B41" s="101"/>
      <c r="C41" s="101"/>
      <c r="D41" s="27"/>
      <c r="E41" s="27"/>
      <c r="F41" s="27"/>
      <c r="G41" s="27"/>
      <c r="H41" s="5"/>
      <c r="I41" s="5"/>
      <c r="J41" s="5"/>
      <c r="K41" s="5"/>
      <c r="L41" s="5"/>
      <c r="M41" s="5"/>
      <c r="N41" s="5"/>
      <c r="O41" s="5"/>
      <c r="P41" s="5"/>
      <c r="Q41" s="5"/>
      <c r="R41" s="5"/>
      <c r="S41" s="5"/>
      <c r="T41" s="5"/>
      <c r="U41" s="104"/>
      <c r="V41" s="5"/>
      <c r="W41" s="104"/>
      <c r="X41" s="5"/>
      <c r="Y41" s="5"/>
      <c r="Z41" s="5"/>
      <c r="AA41" s="5"/>
      <c r="AB41" s="5"/>
      <c r="AC41" s="5"/>
      <c r="AD41" s="5"/>
      <c r="AE41" s="5"/>
      <c r="AF41" s="5"/>
      <c r="AG41" s="5"/>
      <c r="AH41" s="5"/>
      <c r="AI41" s="5"/>
      <c r="AJ41" s="5"/>
      <c r="AK41" s="5"/>
      <c r="AL41" s="5"/>
      <c r="AM41" s="5"/>
      <c r="AN41" s="5"/>
      <c r="AO41" s="5"/>
      <c r="AP41" s="5"/>
      <c r="AQ41" s="5"/>
      <c r="AR41" s="5"/>
      <c r="AS41" s="5"/>
      <c r="BA41" s="24"/>
      <c r="BB41" s="24"/>
      <c r="BC41" s="44"/>
      <c r="BD41" s="44"/>
      <c r="BE41" s="49"/>
      <c r="BF41" s="44"/>
      <c r="BG41" s="44"/>
      <c r="BH41" s="44"/>
      <c r="BI41" s="13"/>
      <c r="BJ41" s="13"/>
      <c r="BK41" s="49"/>
      <c r="BL41" s="44"/>
      <c r="BM41" s="44"/>
      <c r="BN41" s="44"/>
      <c r="BO41" s="44"/>
      <c r="BP41" s="44"/>
      <c r="BQ41" s="44"/>
      <c r="BR41" s="44"/>
      <c r="BS41" s="44"/>
      <c r="BT41" s="10"/>
      <c r="BU41" s="44"/>
      <c r="BV41" s="44"/>
      <c r="BW41" s="44"/>
      <c r="BX41" s="10"/>
      <c r="BY41" s="38"/>
      <c r="BZ41" s="38"/>
      <c r="CA41" s="13"/>
      <c r="CB41" s="13"/>
      <c r="CC41" s="13"/>
    </row>
    <row r="42" spans="2:81" ht="18.75" hidden="1" thickBot="1" x14ac:dyDescent="0.3">
      <c r="B42" s="101"/>
      <c r="C42" s="101"/>
      <c r="D42" s="27"/>
      <c r="E42" s="27"/>
      <c r="F42" s="27"/>
      <c r="G42" s="27"/>
      <c r="H42" s="5"/>
      <c r="I42" s="5"/>
      <c r="J42" s="5"/>
      <c r="K42" s="5"/>
      <c r="L42" s="5"/>
      <c r="M42" s="5"/>
      <c r="N42" s="5"/>
      <c r="O42" s="5"/>
      <c r="P42" s="5"/>
      <c r="Q42" s="5"/>
      <c r="R42" s="5"/>
      <c r="S42" s="5"/>
      <c r="T42" s="5"/>
      <c r="U42" s="104"/>
      <c r="V42" s="5"/>
      <c r="W42" s="104"/>
      <c r="X42" s="5"/>
      <c r="Y42" s="5"/>
      <c r="Z42" s="5"/>
      <c r="AA42" s="5"/>
      <c r="AB42" s="5"/>
      <c r="AC42" s="5"/>
      <c r="AD42" s="5"/>
      <c r="AE42" s="5"/>
      <c r="AF42" s="5"/>
      <c r="AG42" s="5"/>
      <c r="AH42" s="5"/>
      <c r="AI42" s="5"/>
      <c r="AJ42" s="5"/>
      <c r="AK42" s="5"/>
      <c r="AL42" s="5"/>
      <c r="AM42" s="5"/>
      <c r="AN42" s="5"/>
      <c r="AO42" s="5"/>
      <c r="AP42" s="5"/>
      <c r="AQ42" s="5"/>
      <c r="AR42" s="5"/>
      <c r="AS42" s="5"/>
      <c r="BA42" s="24"/>
      <c r="BB42" s="24"/>
      <c r="BC42" s="44"/>
      <c r="BD42" s="44"/>
      <c r="BE42" s="49"/>
      <c r="BF42" s="44"/>
      <c r="BG42" s="44"/>
      <c r="BH42" s="44"/>
      <c r="BI42" s="13"/>
      <c r="BJ42" s="13"/>
      <c r="BK42" s="49"/>
      <c r="BL42" s="44"/>
      <c r="BM42" s="44"/>
      <c r="BN42" s="44"/>
      <c r="BO42" s="44"/>
      <c r="BP42" s="44"/>
      <c r="BQ42" s="44"/>
      <c r="BR42" s="44"/>
      <c r="BS42" s="44"/>
      <c r="BT42" s="10"/>
      <c r="BU42" s="44"/>
      <c r="BV42" s="10"/>
      <c r="BW42" s="44"/>
      <c r="BX42" s="10"/>
      <c r="BY42" s="38"/>
      <c r="BZ42" s="38"/>
      <c r="CA42" s="13"/>
      <c r="CB42" s="13"/>
      <c r="CC42" s="13"/>
    </row>
    <row r="43" spans="2:81" ht="18.75" hidden="1" thickBot="1" x14ac:dyDescent="0.3">
      <c r="B43" s="101"/>
      <c r="C43" s="101"/>
      <c r="D43" s="27"/>
      <c r="E43" s="27"/>
      <c r="F43" s="27"/>
      <c r="G43" s="27"/>
      <c r="H43" s="5"/>
      <c r="I43" s="5"/>
      <c r="J43" s="5"/>
      <c r="K43" s="5"/>
      <c r="L43" s="5"/>
      <c r="M43" s="5"/>
      <c r="N43" s="5"/>
      <c r="O43" s="5"/>
      <c r="P43" s="5"/>
      <c r="Q43" s="5"/>
      <c r="R43" s="5"/>
      <c r="S43" s="5"/>
      <c r="T43" s="5"/>
      <c r="U43" s="104"/>
      <c r="V43" s="5"/>
      <c r="W43" s="104"/>
      <c r="X43" s="5"/>
      <c r="Y43" s="5"/>
      <c r="Z43" s="5"/>
      <c r="AA43" s="5"/>
      <c r="AB43" s="5"/>
      <c r="AC43" s="5"/>
      <c r="AD43" s="5"/>
      <c r="AE43" s="5"/>
      <c r="AF43" s="5"/>
      <c r="AG43" s="5"/>
      <c r="AH43" s="5"/>
      <c r="AI43" s="5"/>
      <c r="AJ43" s="5"/>
      <c r="AK43" s="5"/>
      <c r="AL43" s="5"/>
      <c r="AM43" s="5"/>
      <c r="AN43" s="5"/>
      <c r="AO43" s="5"/>
      <c r="AP43" s="5"/>
      <c r="AQ43" s="5"/>
      <c r="AR43" s="5"/>
      <c r="AS43" s="5"/>
      <c r="BA43" s="24"/>
      <c r="BB43" s="24"/>
      <c r="BC43" s="44"/>
      <c r="BD43" s="44"/>
      <c r="BE43" s="49"/>
      <c r="BF43" s="44"/>
      <c r="BG43" s="44"/>
      <c r="BH43" s="44"/>
      <c r="BI43" s="13"/>
      <c r="BJ43" s="13"/>
      <c r="BK43" s="49"/>
      <c r="BL43" s="44"/>
      <c r="BM43" s="44"/>
      <c r="BN43" s="44"/>
      <c r="BO43" s="44"/>
      <c r="BP43" s="13"/>
      <c r="BQ43" s="44"/>
      <c r="BR43" s="44"/>
      <c r="BS43" s="184" t="b">
        <f>IF(BT55=10,9)</f>
        <v>0</v>
      </c>
      <c r="BT43" s="185"/>
      <c r="BU43" s="186" t="b">
        <f>IF(BT55=10,11)</f>
        <v>0</v>
      </c>
      <c r="BV43" s="13"/>
      <c r="BW43" s="44"/>
      <c r="BY43" s="38"/>
      <c r="BZ43" s="38"/>
      <c r="CA43" s="13"/>
      <c r="CB43" s="13"/>
      <c r="CC43" s="13"/>
    </row>
    <row r="44" spans="2:81" ht="18.75" hidden="1" thickBot="1" x14ac:dyDescent="0.3">
      <c r="B44" s="101"/>
      <c r="C44" s="101"/>
      <c r="D44" s="27"/>
      <c r="E44" s="27"/>
      <c r="F44" s="27"/>
      <c r="G44" s="27"/>
      <c r="H44" s="5"/>
      <c r="I44" s="5"/>
      <c r="J44" s="5"/>
      <c r="K44" s="5"/>
      <c r="L44" s="5"/>
      <c r="M44" s="5"/>
      <c r="N44" s="5"/>
      <c r="O44" s="5"/>
      <c r="P44" s="5"/>
      <c r="Q44" s="5"/>
      <c r="R44" s="5"/>
      <c r="S44" s="5"/>
      <c r="T44" s="5"/>
      <c r="U44" s="104"/>
      <c r="V44" s="5"/>
      <c r="W44" s="104"/>
      <c r="X44" s="5"/>
      <c r="Y44" s="5"/>
      <c r="Z44" s="5"/>
      <c r="AA44" s="5"/>
      <c r="AB44" s="5"/>
      <c r="AC44" s="5"/>
      <c r="AD44" s="5"/>
      <c r="AE44" s="5"/>
      <c r="AF44" s="5"/>
      <c r="AG44" s="5"/>
      <c r="AH44" s="5"/>
      <c r="AI44" s="5"/>
      <c r="AJ44" s="5"/>
      <c r="AK44" s="5"/>
      <c r="AL44" s="5"/>
      <c r="AM44" s="5"/>
      <c r="AN44" s="5"/>
      <c r="AO44" s="5"/>
      <c r="AP44" s="5"/>
      <c r="AQ44" s="5"/>
      <c r="AR44" s="5"/>
      <c r="AS44" s="5"/>
      <c r="BA44" s="24"/>
      <c r="BB44" s="24"/>
      <c r="BC44" s="44"/>
      <c r="BD44" s="44"/>
      <c r="BE44" s="49"/>
      <c r="BF44" s="44"/>
      <c r="BG44" s="44"/>
      <c r="BH44" s="44"/>
      <c r="BI44" s="13"/>
      <c r="BJ44" s="13"/>
      <c r="BK44" s="49"/>
      <c r="BL44" s="44"/>
      <c r="BM44" s="44"/>
      <c r="BN44" s="13"/>
      <c r="BO44" s="44"/>
      <c r="BP44" s="44"/>
      <c r="BQ44" s="184" t="b">
        <f>IF(BS55=9,7)</f>
        <v>0</v>
      </c>
      <c r="BR44" s="185"/>
      <c r="BS44" s="185"/>
      <c r="BT44" s="185"/>
      <c r="BU44" s="186" t="b">
        <f>IF(BS55=9,11)</f>
        <v>0</v>
      </c>
      <c r="BV44" s="44"/>
      <c r="BW44" s="44"/>
      <c r="BY44" s="38"/>
      <c r="BZ44" s="38"/>
      <c r="CA44" s="13"/>
      <c r="CB44" s="13"/>
      <c r="CC44" s="13"/>
    </row>
    <row r="45" spans="2:81" ht="18.75" hidden="1" thickBot="1" x14ac:dyDescent="0.3">
      <c r="B45" s="101"/>
      <c r="C45" s="101"/>
      <c r="D45" s="27"/>
      <c r="E45" s="27"/>
      <c r="F45" s="27"/>
      <c r="G45" s="27"/>
      <c r="H45" s="5"/>
      <c r="I45" s="5"/>
      <c r="J45" s="5"/>
      <c r="K45" s="5"/>
      <c r="L45" s="5"/>
      <c r="M45" s="5"/>
      <c r="N45" s="5"/>
      <c r="O45" s="5"/>
      <c r="P45" s="5"/>
      <c r="Q45" s="5"/>
      <c r="R45" s="5"/>
      <c r="S45" s="5"/>
      <c r="T45" s="5"/>
      <c r="U45" s="104"/>
      <c r="V45" s="5"/>
      <c r="W45" s="104"/>
      <c r="X45" s="5"/>
      <c r="Y45" s="5"/>
      <c r="Z45" s="5"/>
      <c r="AA45" s="5"/>
      <c r="AB45" s="5"/>
      <c r="AC45" s="5"/>
      <c r="AD45" s="5"/>
      <c r="AE45" s="5"/>
      <c r="AF45" s="5"/>
      <c r="AG45" s="5"/>
      <c r="AH45" s="5"/>
      <c r="AI45" s="5"/>
      <c r="AJ45" s="5"/>
      <c r="AK45" s="5"/>
      <c r="AL45" s="5"/>
      <c r="AM45" s="5"/>
      <c r="AN45" s="5"/>
      <c r="AO45" s="5"/>
      <c r="AP45" s="5"/>
      <c r="AQ45" s="5"/>
      <c r="AR45" s="5"/>
      <c r="AS45" s="5"/>
      <c r="BA45" s="24"/>
      <c r="BB45" s="24"/>
      <c r="BC45" s="44"/>
      <c r="BD45" s="44"/>
      <c r="BE45" s="49"/>
      <c r="BF45" s="44"/>
      <c r="BG45" s="44"/>
      <c r="BH45" s="44"/>
      <c r="BI45" s="13"/>
      <c r="BJ45" s="13"/>
      <c r="BK45" s="49"/>
      <c r="BL45" s="13"/>
      <c r="BM45" s="44"/>
      <c r="BN45" s="44"/>
      <c r="BO45" s="184" t="b">
        <f>IF(BR55=8,5)</f>
        <v>0</v>
      </c>
      <c r="BP45" s="185"/>
      <c r="BQ45" s="185"/>
      <c r="BR45" s="185"/>
      <c r="BS45" s="185"/>
      <c r="BT45" s="185"/>
      <c r="BU45" s="186" t="b">
        <f>IF(BR55=8,11)</f>
        <v>0</v>
      </c>
      <c r="BV45" s="44"/>
      <c r="BW45" s="44"/>
      <c r="BY45" s="38"/>
      <c r="BZ45" s="38"/>
      <c r="CA45" s="13"/>
      <c r="CB45" s="13"/>
      <c r="CC45" s="13"/>
    </row>
    <row r="46" spans="2:81" ht="18.75" hidden="1" thickBot="1" x14ac:dyDescent="0.3">
      <c r="B46" s="101"/>
      <c r="C46" s="101"/>
      <c r="D46" s="27"/>
      <c r="E46" s="27"/>
      <c r="F46" s="27"/>
      <c r="G46" s="27"/>
      <c r="H46" s="5"/>
      <c r="I46" s="5"/>
      <c r="J46" s="5"/>
      <c r="K46" s="5"/>
      <c r="L46" s="5"/>
      <c r="M46" s="5"/>
      <c r="N46" s="5"/>
      <c r="O46" s="5"/>
      <c r="P46" s="5"/>
      <c r="Q46" s="5"/>
      <c r="R46" s="5"/>
      <c r="S46" s="5"/>
      <c r="T46" s="5"/>
      <c r="U46" s="104"/>
      <c r="V46" s="5"/>
      <c r="W46" s="104"/>
      <c r="X46" s="5"/>
      <c r="Y46" s="5"/>
      <c r="Z46" s="5"/>
      <c r="AA46" s="5"/>
      <c r="AB46" s="5"/>
      <c r="AC46" s="5"/>
      <c r="AD46" s="5"/>
      <c r="AE46" s="5"/>
      <c r="AF46" s="5"/>
      <c r="AG46" s="5"/>
      <c r="AH46" s="5"/>
      <c r="AI46" s="5"/>
      <c r="AJ46" s="5"/>
      <c r="AK46" s="5"/>
      <c r="AL46" s="5"/>
      <c r="AM46" s="5"/>
      <c r="AN46" s="5"/>
      <c r="AO46" s="5"/>
      <c r="AP46" s="5"/>
      <c r="AQ46" s="5"/>
      <c r="AR46" s="5"/>
      <c r="AS46" s="5"/>
      <c r="BA46" s="24"/>
      <c r="BB46" s="24"/>
      <c r="BC46" s="44"/>
      <c r="BD46" s="44"/>
      <c r="BE46" s="49"/>
      <c r="BF46" s="44"/>
      <c r="BG46" s="44"/>
      <c r="BH46" s="44"/>
      <c r="BI46" s="13"/>
      <c r="BJ46" s="13"/>
      <c r="BK46" s="13"/>
      <c r="BL46" s="44"/>
      <c r="BM46" s="184" t="b">
        <f>IF(BQ55=7,3)</f>
        <v>0</v>
      </c>
      <c r="BN46" s="185"/>
      <c r="BO46" s="185"/>
      <c r="BP46" s="185"/>
      <c r="BQ46" s="185"/>
      <c r="BR46" s="185"/>
      <c r="BS46" s="185"/>
      <c r="BT46" s="185"/>
      <c r="BU46" s="186" t="b">
        <f>IF(BQ55=7,11)</f>
        <v>0</v>
      </c>
      <c r="BV46" s="44"/>
      <c r="BW46" s="13"/>
      <c r="BX46" s="49"/>
      <c r="BY46" s="38"/>
      <c r="BZ46" s="38"/>
      <c r="CA46" s="13"/>
      <c r="CB46" s="13"/>
      <c r="CC46" s="13"/>
    </row>
    <row r="47" spans="2:81" ht="18.75" hidden="1" thickBot="1" x14ac:dyDescent="0.3">
      <c r="B47" s="101"/>
      <c r="C47" s="101"/>
      <c r="D47" s="27"/>
      <c r="E47" s="27"/>
      <c r="F47" s="27"/>
      <c r="G47" s="27"/>
      <c r="H47" s="5"/>
      <c r="I47" s="5"/>
      <c r="J47" s="5"/>
      <c r="K47" s="5"/>
      <c r="L47" s="5"/>
      <c r="M47" s="5"/>
      <c r="N47" s="5"/>
      <c r="O47" s="5"/>
      <c r="P47" s="5"/>
      <c r="Q47" s="5"/>
      <c r="R47" s="5"/>
      <c r="S47" s="5"/>
      <c r="T47" s="5"/>
      <c r="U47" s="104"/>
      <c r="V47" s="5"/>
      <c r="W47" s="104"/>
      <c r="X47" s="5"/>
      <c r="Y47" s="5"/>
      <c r="Z47" s="5"/>
      <c r="AA47" s="5"/>
      <c r="AB47" s="5"/>
      <c r="AC47" s="5"/>
      <c r="AD47" s="5"/>
      <c r="AE47" s="5"/>
      <c r="AF47" s="5"/>
      <c r="AG47" s="5"/>
      <c r="AH47" s="5"/>
      <c r="AI47" s="5"/>
      <c r="AJ47" s="5"/>
      <c r="AK47" s="5"/>
      <c r="AL47" s="5"/>
      <c r="AM47" s="5"/>
      <c r="AN47" s="5"/>
      <c r="AO47" s="5"/>
      <c r="AP47" s="5"/>
      <c r="AQ47" s="5"/>
      <c r="AR47" s="5"/>
      <c r="AS47" s="5"/>
      <c r="BA47" s="24"/>
      <c r="BB47" s="24"/>
      <c r="BC47" s="44"/>
      <c r="BD47" s="44"/>
      <c r="BE47" s="49"/>
      <c r="BF47" s="44"/>
      <c r="BG47" s="44"/>
      <c r="BH47" s="44"/>
      <c r="BI47" s="13"/>
      <c r="BJ47" s="13"/>
      <c r="BK47" s="184" t="b">
        <f>IF(BP55=6,1)</f>
        <v>0</v>
      </c>
      <c r="BL47" s="185"/>
      <c r="BM47" s="185"/>
      <c r="BN47" s="185"/>
      <c r="BO47" s="185"/>
      <c r="BP47" s="185"/>
      <c r="BQ47" s="185"/>
      <c r="BR47" s="185"/>
      <c r="BS47" s="185"/>
      <c r="BT47" s="185"/>
      <c r="BU47" s="186" t="b">
        <f>IF(BP55=6,11)</f>
        <v>0</v>
      </c>
      <c r="BV47" s="44"/>
      <c r="BW47" s="44"/>
      <c r="BX47" s="49"/>
      <c r="BY47" s="38"/>
      <c r="BZ47" s="38"/>
      <c r="CA47" s="13"/>
      <c r="CB47" s="13"/>
      <c r="CC47" s="13"/>
    </row>
    <row r="48" spans="2:81" ht="18.75" hidden="1" thickBot="1" x14ac:dyDescent="0.3">
      <c r="B48" s="101"/>
      <c r="C48" s="101"/>
      <c r="D48" s="27"/>
      <c r="E48" s="27"/>
      <c r="F48" s="27"/>
      <c r="G48" s="27"/>
      <c r="H48" s="5"/>
      <c r="I48" s="5"/>
      <c r="J48" s="5"/>
      <c r="K48" s="5"/>
      <c r="L48" s="5"/>
      <c r="M48" s="5"/>
      <c r="N48" s="5"/>
      <c r="O48" s="5"/>
      <c r="P48" s="5"/>
      <c r="Q48" s="5"/>
      <c r="R48" s="5"/>
      <c r="S48" s="5"/>
      <c r="T48" s="5"/>
      <c r="U48" s="104"/>
      <c r="V48" s="5"/>
      <c r="W48" s="104"/>
      <c r="X48" s="5"/>
      <c r="Y48" s="5"/>
      <c r="Z48" s="5"/>
      <c r="AA48" s="5"/>
      <c r="AB48" s="5"/>
      <c r="AC48" s="5"/>
      <c r="AD48" s="5"/>
      <c r="AE48" s="5"/>
      <c r="AF48" s="5"/>
      <c r="AG48" s="5"/>
      <c r="AH48" s="5"/>
      <c r="AI48" s="5"/>
      <c r="AJ48" s="5"/>
      <c r="AK48" s="5"/>
      <c r="AL48" s="5"/>
      <c r="AM48" s="5"/>
      <c r="AN48" s="5"/>
      <c r="AO48" s="5"/>
      <c r="AP48" s="5"/>
      <c r="AQ48" s="5"/>
      <c r="AR48" s="5"/>
      <c r="AS48" s="5"/>
      <c r="BA48" s="24"/>
      <c r="BB48" s="24"/>
      <c r="BC48" s="44"/>
      <c r="BD48" s="44"/>
      <c r="BE48" s="49"/>
      <c r="BF48" s="44"/>
      <c r="BG48" s="44"/>
      <c r="BH48" s="44"/>
      <c r="BI48" s="13"/>
      <c r="BJ48" s="13"/>
      <c r="BK48" s="184" t="b">
        <f>IF(BO55=5,1)</f>
        <v>0</v>
      </c>
      <c r="BL48" s="185"/>
      <c r="BM48" s="185"/>
      <c r="BN48" s="189"/>
      <c r="BO48" s="185"/>
      <c r="BP48" s="189"/>
      <c r="BQ48" s="185"/>
      <c r="BR48" s="185"/>
      <c r="BS48" s="186" t="b">
        <f>IF(BO55=5,9)</f>
        <v>0</v>
      </c>
      <c r="BT48" s="44"/>
      <c r="BU48" s="44"/>
      <c r="BV48" s="44"/>
      <c r="BW48" s="44"/>
      <c r="BX48" s="49"/>
      <c r="BY48" s="38"/>
      <c r="BZ48" s="38"/>
      <c r="CA48" s="13"/>
      <c r="CB48" s="13"/>
      <c r="CC48" s="13"/>
    </row>
    <row r="49" spans="2:83" ht="18.75" hidden="1" thickBot="1" x14ac:dyDescent="0.3">
      <c r="B49" s="101"/>
      <c r="C49" s="101"/>
      <c r="D49" s="27"/>
      <c r="E49" s="27"/>
      <c r="F49" s="27"/>
      <c r="G49" s="27"/>
      <c r="H49" s="5"/>
      <c r="I49" s="5"/>
      <c r="J49" s="5"/>
      <c r="K49" s="5"/>
      <c r="L49" s="5"/>
      <c r="M49" s="5"/>
      <c r="N49" s="5"/>
      <c r="O49" s="5"/>
      <c r="P49" s="5"/>
      <c r="Q49" s="5"/>
      <c r="R49" s="5"/>
      <c r="S49" s="5"/>
      <c r="T49" s="5"/>
      <c r="U49" s="104"/>
      <c r="V49" s="5"/>
      <c r="W49" s="104"/>
      <c r="X49" s="5"/>
      <c r="Y49" s="5"/>
      <c r="Z49" s="5"/>
      <c r="AA49" s="5"/>
      <c r="AB49" s="5"/>
      <c r="AC49" s="5"/>
      <c r="AD49" s="5"/>
      <c r="AE49" s="5"/>
      <c r="AF49" s="5"/>
      <c r="AG49" s="5"/>
      <c r="AH49" s="5"/>
      <c r="AI49" s="5"/>
      <c r="AJ49" s="5"/>
      <c r="AK49" s="5"/>
      <c r="AL49" s="5"/>
      <c r="AM49" s="5"/>
      <c r="AN49" s="5"/>
      <c r="AO49" s="5"/>
      <c r="AP49" s="5"/>
      <c r="AQ49" s="5"/>
      <c r="AR49" s="5"/>
      <c r="AS49" s="5"/>
      <c r="BA49" s="24"/>
      <c r="BB49" s="24"/>
      <c r="BC49" s="44"/>
      <c r="BD49" s="44"/>
      <c r="BE49" s="49"/>
      <c r="BF49" s="44"/>
      <c r="BG49" s="44"/>
      <c r="BH49" s="44"/>
      <c r="BI49" s="13"/>
      <c r="BJ49" s="13"/>
      <c r="BK49" s="187" t="b">
        <f>IF(BN55=4,1)</f>
        <v>0</v>
      </c>
      <c r="BL49" s="188"/>
      <c r="BM49" s="185"/>
      <c r="BN49" s="185"/>
      <c r="BO49" s="185"/>
      <c r="BP49" s="189"/>
      <c r="BQ49" s="186" t="b">
        <f>IF(BN55=4,7)</f>
        <v>0</v>
      </c>
      <c r="BR49" s="44"/>
      <c r="BS49" s="44"/>
      <c r="BT49" s="44"/>
      <c r="BU49" s="44"/>
      <c r="BV49" s="44"/>
      <c r="BW49" s="44"/>
      <c r="BX49" s="49"/>
      <c r="BY49" s="38"/>
      <c r="BZ49" s="38"/>
      <c r="CA49" s="13"/>
      <c r="CB49" s="13"/>
      <c r="CC49" s="13"/>
    </row>
    <row r="50" spans="2:83" ht="18.75" hidden="1" thickBot="1" x14ac:dyDescent="0.3">
      <c r="B50" s="101"/>
      <c r="C50" s="101"/>
      <c r="D50" s="27"/>
      <c r="E50" s="27"/>
      <c r="F50" s="27"/>
      <c r="G50" s="27"/>
      <c r="H50" s="5"/>
      <c r="I50" s="5"/>
      <c r="J50" s="5"/>
      <c r="K50" s="5"/>
      <c r="L50" s="5"/>
      <c r="M50" s="5"/>
      <c r="N50" s="5"/>
      <c r="O50" s="5"/>
      <c r="P50" s="5"/>
      <c r="Q50" s="5"/>
      <c r="R50" s="5"/>
      <c r="S50" s="5"/>
      <c r="T50" s="5"/>
      <c r="U50" s="104"/>
      <c r="V50" s="5"/>
      <c r="W50" s="104"/>
      <c r="X50" s="5"/>
      <c r="Y50" s="5"/>
      <c r="Z50" s="5"/>
      <c r="AA50" s="5"/>
      <c r="AB50" s="5"/>
      <c r="AC50" s="5"/>
      <c r="AD50" s="5"/>
      <c r="AE50" s="5"/>
      <c r="AF50" s="5"/>
      <c r="AG50" s="5"/>
      <c r="AH50" s="5"/>
      <c r="AI50" s="5"/>
      <c r="AJ50" s="5"/>
      <c r="AK50" s="5"/>
      <c r="AL50" s="5"/>
      <c r="AM50" s="5"/>
      <c r="AN50" s="5"/>
      <c r="AO50" s="5"/>
      <c r="AP50" s="5"/>
      <c r="AQ50" s="5"/>
      <c r="AR50" s="5"/>
      <c r="AS50" s="5"/>
      <c r="BA50" s="24"/>
      <c r="BB50" s="24"/>
      <c r="BC50" s="44"/>
      <c r="BD50" s="44"/>
      <c r="BE50" s="49"/>
      <c r="BF50" s="44"/>
      <c r="BG50" s="44"/>
      <c r="BH50" s="44"/>
      <c r="BI50" s="13"/>
      <c r="BJ50" s="13"/>
      <c r="BK50" s="184" t="b">
        <f>IF(BM55=3,1)</f>
        <v>0</v>
      </c>
      <c r="BL50" s="185"/>
      <c r="BM50" s="185"/>
      <c r="BN50" s="185"/>
      <c r="BO50" s="186" t="b">
        <f>IF(BM55=3,5)</f>
        <v>0</v>
      </c>
      <c r="BP50" s="44"/>
      <c r="BQ50" s="44"/>
      <c r="BR50" s="44"/>
      <c r="BS50" s="44"/>
      <c r="BT50" s="44"/>
      <c r="BU50" s="44"/>
      <c r="BV50" s="44"/>
      <c r="BW50" s="44"/>
      <c r="BX50" s="49"/>
      <c r="BY50" s="38"/>
      <c r="BZ50" s="38"/>
      <c r="CA50" s="13"/>
      <c r="CB50" s="13"/>
      <c r="CC50" s="13"/>
    </row>
    <row r="51" spans="2:83" ht="18.75" hidden="1" thickBot="1" x14ac:dyDescent="0.3">
      <c r="B51" s="101"/>
      <c r="C51" s="101"/>
      <c r="D51" s="27"/>
      <c r="E51" s="27"/>
      <c r="F51" s="27"/>
      <c r="G51" s="27"/>
      <c r="H51" s="5"/>
      <c r="I51" s="5"/>
      <c r="J51" s="5"/>
      <c r="K51" s="5"/>
      <c r="L51" s="5"/>
      <c r="M51" s="5"/>
      <c r="N51" s="5"/>
      <c r="O51" s="5"/>
      <c r="P51" s="5"/>
      <c r="Q51" s="5"/>
      <c r="R51" s="5"/>
      <c r="S51" s="5"/>
      <c r="T51" s="5"/>
      <c r="U51" s="104"/>
      <c r="V51" s="5"/>
      <c r="W51" s="104"/>
      <c r="X51" s="5"/>
      <c r="Y51" s="5"/>
      <c r="Z51" s="5"/>
      <c r="AA51" s="5"/>
      <c r="AB51" s="5"/>
      <c r="AC51" s="5"/>
      <c r="AD51" s="5"/>
      <c r="AE51" s="5"/>
      <c r="AF51" s="5"/>
      <c r="AG51" s="5"/>
      <c r="AH51" s="5"/>
      <c r="AI51" s="5"/>
      <c r="AJ51" s="5"/>
      <c r="AK51" s="5"/>
      <c r="AL51" s="5"/>
      <c r="AM51" s="5"/>
      <c r="AN51" s="5"/>
      <c r="AO51" s="5"/>
      <c r="AP51" s="5"/>
      <c r="AQ51" s="5"/>
      <c r="AR51" s="5"/>
      <c r="AS51" s="5"/>
      <c r="BA51" s="24"/>
      <c r="BB51" s="24"/>
      <c r="BC51" s="44"/>
      <c r="BD51" s="44"/>
      <c r="BE51" s="49"/>
      <c r="BF51" s="44"/>
      <c r="BG51" s="44"/>
      <c r="BH51" s="44"/>
      <c r="BI51" s="13"/>
      <c r="BJ51" s="13"/>
      <c r="BK51" s="184" t="b">
        <f>IF(BL55=2,1)</f>
        <v>0</v>
      </c>
      <c r="BL51" s="185"/>
      <c r="BM51" s="186" t="b">
        <f>IF(BL55=2,3)</f>
        <v>0</v>
      </c>
      <c r="BN51" s="44"/>
      <c r="BO51" s="44"/>
      <c r="BP51" s="44"/>
      <c r="BQ51" s="44"/>
      <c r="BR51" s="44"/>
      <c r="BS51" s="44"/>
      <c r="BT51" s="44"/>
      <c r="BU51" s="44"/>
      <c r="BV51" s="44"/>
      <c r="BW51" s="44"/>
      <c r="BX51" s="49"/>
      <c r="BY51" s="38"/>
      <c r="BZ51" s="38"/>
      <c r="CA51" s="13"/>
      <c r="CB51" s="13"/>
      <c r="CC51" s="13"/>
    </row>
    <row r="52" spans="2:83" ht="18.75" thickBot="1" x14ac:dyDescent="0.3">
      <c r="B52" s="101"/>
      <c r="C52" s="101"/>
      <c r="D52" s="27"/>
      <c r="E52" s="27"/>
      <c r="F52" s="27"/>
      <c r="G52" s="27"/>
      <c r="H52" s="5"/>
      <c r="I52" s="5"/>
      <c r="J52" s="5"/>
      <c r="K52" s="5"/>
      <c r="L52" s="5"/>
      <c r="M52" s="5"/>
      <c r="N52" s="5"/>
      <c r="O52" s="5"/>
      <c r="P52" s="5"/>
      <c r="Q52" s="5"/>
      <c r="R52" s="5"/>
      <c r="S52" s="5"/>
      <c r="T52" s="5"/>
      <c r="U52" s="104"/>
      <c r="V52" s="5"/>
      <c r="W52" s="104"/>
      <c r="X52" s="5"/>
      <c r="Y52" s="5"/>
      <c r="Z52" s="5"/>
      <c r="AA52" s="5"/>
      <c r="AB52" s="5"/>
      <c r="AC52" s="5"/>
      <c r="AD52" s="5"/>
      <c r="AE52" s="5"/>
      <c r="AF52" s="5"/>
      <c r="AG52" s="5"/>
      <c r="AH52" s="5"/>
      <c r="AI52" s="5"/>
      <c r="AJ52" s="5"/>
      <c r="AK52" s="5"/>
      <c r="AL52" s="5"/>
      <c r="AM52" s="5"/>
      <c r="AN52" s="5"/>
      <c r="AO52" s="5"/>
      <c r="AP52" s="5"/>
      <c r="AQ52" s="5"/>
      <c r="AR52" s="5"/>
      <c r="AS52" s="5"/>
      <c r="BA52" s="24"/>
      <c r="BB52" s="24"/>
      <c r="BC52" s="44"/>
      <c r="BD52" s="44"/>
      <c r="BE52" s="49"/>
      <c r="BF52" s="44"/>
      <c r="BG52" s="44"/>
      <c r="BH52" s="44"/>
      <c r="BK52" s="10"/>
      <c r="BL52" s="44"/>
      <c r="BM52" s="44"/>
      <c r="BN52" s="44"/>
      <c r="BO52" s="44"/>
      <c r="BP52" s="44"/>
      <c r="BQ52" s="44"/>
      <c r="BR52" s="44"/>
      <c r="BS52" s="44"/>
      <c r="BT52" s="44"/>
      <c r="BU52" s="44"/>
      <c r="BV52" s="44"/>
      <c r="BW52" s="44"/>
      <c r="BX52" s="49"/>
      <c r="BY52" s="38"/>
      <c r="BZ52" s="38"/>
      <c r="CA52" s="13"/>
      <c r="CB52" s="13"/>
      <c r="CC52" s="13"/>
    </row>
    <row r="53" spans="2:83" ht="27" thickBot="1" x14ac:dyDescent="0.3">
      <c r="B53" s="101"/>
      <c r="C53" s="101"/>
      <c r="D53" s="27"/>
      <c r="E53" s="27"/>
      <c r="F53" s="27"/>
      <c r="G53" s="27"/>
      <c r="H53" s="5"/>
      <c r="I53" s="5"/>
      <c r="J53" s="5"/>
      <c r="K53" s="5"/>
      <c r="L53" s="5"/>
      <c r="M53" s="5"/>
      <c r="N53" s="5"/>
      <c r="O53" s="5"/>
      <c r="P53" s="5"/>
      <c r="Q53" s="5"/>
      <c r="R53" s="5"/>
      <c r="S53" s="5"/>
      <c r="T53" s="5"/>
      <c r="U53" s="104"/>
      <c r="V53" s="5"/>
      <c r="W53" s="104"/>
      <c r="X53" s="5"/>
      <c r="Y53" s="5"/>
      <c r="Z53" s="5"/>
      <c r="AA53" s="5"/>
      <c r="AB53" s="5"/>
      <c r="AC53" s="5"/>
      <c r="AD53" s="5"/>
      <c r="AE53" s="5"/>
      <c r="AF53" s="5"/>
      <c r="AG53" s="5"/>
      <c r="AH53" s="5"/>
      <c r="AI53" s="5"/>
      <c r="AJ53" s="5"/>
      <c r="AK53" s="5"/>
      <c r="AL53" s="5"/>
      <c r="AM53" s="5"/>
      <c r="AN53" s="5"/>
      <c r="AO53" s="5"/>
      <c r="AP53" s="5"/>
      <c r="AQ53" s="5"/>
      <c r="AR53" s="5"/>
      <c r="AS53" s="5"/>
      <c r="BA53" s="24"/>
      <c r="BB53" s="24"/>
      <c r="BC53" s="50" t="s">
        <v>37</v>
      </c>
      <c r="BD53" s="51"/>
      <c r="BE53" s="52"/>
      <c r="BF53" s="51"/>
      <c r="BG53" s="51"/>
      <c r="BH53" s="51"/>
      <c r="BI53" s="52"/>
      <c r="BJ53" s="52"/>
      <c r="BK53" s="191">
        <f>SUM(BK43:BK52)</f>
        <v>0</v>
      </c>
      <c r="BL53" s="192">
        <f t="shared" ref="BL53:BU53" si="4">SUM(BL43:BL52)</f>
        <v>0</v>
      </c>
      <c r="BM53" s="192">
        <f t="shared" si="4"/>
        <v>0</v>
      </c>
      <c r="BN53" s="192">
        <f t="shared" si="4"/>
        <v>0</v>
      </c>
      <c r="BO53" s="192">
        <f t="shared" si="4"/>
        <v>0</v>
      </c>
      <c r="BP53" s="192">
        <f t="shared" si="4"/>
        <v>0</v>
      </c>
      <c r="BQ53" s="192">
        <f t="shared" si="4"/>
        <v>0</v>
      </c>
      <c r="BR53" s="192">
        <f t="shared" si="4"/>
        <v>0</v>
      </c>
      <c r="BS53" s="192">
        <f t="shared" si="4"/>
        <v>0</v>
      </c>
      <c r="BT53" s="192">
        <f t="shared" si="4"/>
        <v>0</v>
      </c>
      <c r="BU53" s="193">
        <f t="shared" si="4"/>
        <v>0</v>
      </c>
      <c r="BV53" s="51"/>
      <c r="BW53" s="52"/>
      <c r="BX53" s="51"/>
      <c r="BY53" s="51"/>
      <c r="BZ53" s="51"/>
      <c r="CA53" s="52"/>
      <c r="CB53" s="190"/>
      <c r="CC53" s="13"/>
    </row>
    <row r="54" spans="2:83" ht="18.75" thickBot="1" x14ac:dyDescent="0.3">
      <c r="B54" s="101"/>
      <c r="C54" s="101"/>
      <c r="D54" s="27"/>
      <c r="E54" s="27"/>
      <c r="F54" s="27"/>
      <c r="G54" s="27"/>
      <c r="H54" s="5"/>
      <c r="I54" s="5"/>
      <c r="J54" s="5"/>
      <c r="K54" s="5"/>
      <c r="L54" s="5"/>
      <c r="M54" s="5"/>
      <c r="N54" s="5"/>
      <c r="O54" s="5"/>
      <c r="P54" s="5"/>
      <c r="Q54" s="5"/>
      <c r="R54" s="5"/>
      <c r="S54" s="5"/>
      <c r="T54" s="5"/>
      <c r="U54" s="104"/>
      <c r="V54" s="5"/>
      <c r="W54" s="104"/>
      <c r="X54" s="5"/>
      <c r="Y54" s="5"/>
      <c r="Z54" s="5"/>
      <c r="AA54" s="5"/>
      <c r="AB54" s="5"/>
      <c r="AC54" s="5"/>
      <c r="AD54" s="5"/>
      <c r="AE54" s="5"/>
      <c r="AF54" s="5"/>
      <c r="AG54" s="5"/>
      <c r="AH54" s="5"/>
      <c r="AI54" s="5"/>
      <c r="AJ54" s="5"/>
      <c r="AK54" s="5"/>
      <c r="AL54" s="5"/>
      <c r="AM54" s="5"/>
      <c r="AN54" s="5"/>
      <c r="AO54" s="5"/>
      <c r="AP54" s="5"/>
      <c r="AQ54" s="5"/>
      <c r="AR54" s="5"/>
      <c r="AS54" s="5"/>
      <c r="BA54" s="24"/>
      <c r="BB54" s="24"/>
      <c r="BC54" s="53"/>
      <c r="BD54" s="38"/>
      <c r="BE54" s="39"/>
      <c r="BF54" s="38"/>
      <c r="BG54" s="38"/>
      <c r="BH54" s="38"/>
      <c r="BI54" s="39"/>
      <c r="BJ54" s="38"/>
      <c r="BK54" s="38"/>
      <c r="BL54" s="38"/>
      <c r="BM54" s="38"/>
      <c r="BN54" s="38"/>
      <c r="BO54" s="38"/>
      <c r="BP54" s="38"/>
      <c r="BQ54" s="38"/>
      <c r="BR54" s="38"/>
      <c r="BS54" s="38"/>
      <c r="BT54" s="38"/>
      <c r="BU54" s="38"/>
      <c r="BV54" s="38"/>
      <c r="BW54" s="38"/>
      <c r="BX54" s="38"/>
      <c r="BY54" s="38"/>
      <c r="BZ54" s="38"/>
      <c r="CA54" s="13"/>
      <c r="CB54" s="13"/>
      <c r="CC54" s="13"/>
    </row>
    <row r="55" spans="2:83" ht="18" hidden="1" x14ac:dyDescent="0.25">
      <c r="B55" s="101"/>
      <c r="C55" s="101"/>
      <c r="E55" s="27"/>
      <c r="F55" s="27"/>
      <c r="G55" s="27"/>
      <c r="H55" s="5"/>
      <c r="I55" s="5"/>
      <c r="J55" s="5"/>
      <c r="K55" s="5"/>
      <c r="L55" s="5"/>
      <c r="M55" s="5"/>
      <c r="N55" s="5"/>
      <c r="O55" s="5"/>
      <c r="P55" s="5"/>
      <c r="Q55" s="5"/>
      <c r="R55" s="5"/>
      <c r="S55" s="5"/>
      <c r="T55" s="5"/>
      <c r="U55" s="104"/>
      <c r="V55" s="5"/>
      <c r="W55" s="104"/>
      <c r="X55" s="5"/>
      <c r="Y55" s="5"/>
      <c r="Z55" s="5"/>
      <c r="AA55" s="5"/>
      <c r="AB55" s="5"/>
      <c r="AC55" s="5"/>
      <c r="AD55" s="5"/>
      <c r="AE55" s="5"/>
      <c r="AF55" s="5"/>
      <c r="AG55" s="5"/>
      <c r="AH55" s="5"/>
      <c r="AI55" s="5"/>
      <c r="AJ55" s="5"/>
      <c r="AK55" s="5"/>
      <c r="AL55" s="5"/>
      <c r="AM55" s="5"/>
      <c r="AN55" s="5"/>
      <c r="AO55" s="5"/>
      <c r="AP55" s="5"/>
      <c r="AQ55" s="5"/>
      <c r="AR55" s="5"/>
      <c r="AS55" s="5"/>
      <c r="BA55" s="24"/>
      <c r="BB55" s="24"/>
      <c r="BC55" s="10"/>
      <c r="BD55" s="175" t="b">
        <f>+BT108</f>
        <v>0</v>
      </c>
      <c r="BE55" s="175" t="b">
        <f>+BT109</f>
        <v>0</v>
      </c>
      <c r="BF55" s="175" t="b">
        <f>+BT110</f>
        <v>0</v>
      </c>
      <c r="BG55" s="175" t="b">
        <f>+BT111</f>
        <v>0</v>
      </c>
      <c r="BH55" s="175" t="b">
        <f>+BT112</f>
        <v>0</v>
      </c>
      <c r="BI55" s="175" t="b">
        <f>+BT113</f>
        <v>0</v>
      </c>
      <c r="BJ55" s="175" t="b">
        <f>+BT114</f>
        <v>0</v>
      </c>
      <c r="BK55" s="175">
        <f>+BT115</f>
        <v>1</v>
      </c>
      <c r="BL55" s="175" t="b">
        <f>+BT116</f>
        <v>0</v>
      </c>
      <c r="BM55" s="175" t="b">
        <f>+BT117</f>
        <v>0</v>
      </c>
      <c r="BN55" s="175" t="b">
        <f>+BT118</f>
        <v>0</v>
      </c>
      <c r="BO55" s="175" t="b">
        <f>+BT119</f>
        <v>0</v>
      </c>
      <c r="BP55" s="175" t="b">
        <f>+BT120</f>
        <v>0</v>
      </c>
      <c r="BQ55" s="175" t="b">
        <f>+BT121</f>
        <v>0</v>
      </c>
      <c r="BR55" s="175" t="b">
        <f>+BT122</f>
        <v>0</v>
      </c>
      <c r="BS55" s="175" t="b">
        <f>+BT123</f>
        <v>0</v>
      </c>
      <c r="BT55" s="175" t="b">
        <f>+BT124</f>
        <v>0</v>
      </c>
      <c r="BU55" s="175" t="b">
        <f>+BT125</f>
        <v>0</v>
      </c>
      <c r="BV55" s="175" t="b">
        <f>+BT126</f>
        <v>0</v>
      </c>
      <c r="BW55" s="175" t="b">
        <f>+BT127</f>
        <v>0</v>
      </c>
      <c r="BX55" s="175" t="b">
        <f>+BT128</f>
        <v>0</v>
      </c>
      <c r="BY55" s="175" t="b">
        <f>+BT129</f>
        <v>0</v>
      </c>
      <c r="BZ55" s="175" t="b">
        <f>+BT130</f>
        <v>0</v>
      </c>
      <c r="CA55" s="175" t="b">
        <f>+BT131</f>
        <v>0</v>
      </c>
      <c r="CB55" s="175" t="b">
        <f>+BT132</f>
        <v>0</v>
      </c>
      <c r="CC55" s="55"/>
    </row>
    <row r="56" spans="2:83" ht="18.75" hidden="1" thickBot="1" x14ac:dyDescent="0.3">
      <c r="B56" s="101"/>
      <c r="C56" s="101"/>
      <c r="E56" s="27"/>
      <c r="F56" s="27"/>
      <c r="G56" s="27"/>
      <c r="H56" s="5"/>
      <c r="I56" s="5"/>
      <c r="J56" s="5"/>
      <c r="K56" s="5"/>
      <c r="L56" s="5"/>
      <c r="M56" s="5"/>
      <c r="N56" s="5"/>
      <c r="O56" s="5"/>
      <c r="P56" s="5"/>
      <c r="Q56" s="5"/>
      <c r="R56" s="5"/>
      <c r="S56" s="5"/>
      <c r="T56" s="5"/>
      <c r="U56" s="104"/>
      <c r="V56" s="5"/>
      <c r="W56" s="104"/>
      <c r="X56" s="5"/>
      <c r="Y56" s="5"/>
      <c r="Z56" s="5"/>
      <c r="AA56" s="5"/>
      <c r="AB56" s="5"/>
      <c r="AC56" s="5"/>
      <c r="AD56" s="5"/>
      <c r="AE56" s="5"/>
      <c r="AF56" s="5"/>
      <c r="AG56" s="5"/>
      <c r="AH56" s="5"/>
      <c r="AI56" s="5"/>
      <c r="AJ56" s="5"/>
      <c r="AK56" s="5"/>
      <c r="AL56" s="5"/>
      <c r="AM56" s="5"/>
      <c r="AN56" s="5"/>
      <c r="AO56" s="5"/>
      <c r="AP56" s="5"/>
      <c r="AQ56" s="5"/>
      <c r="AR56" s="5"/>
      <c r="AS56" s="5"/>
      <c r="BA56" s="24"/>
      <c r="BB56" s="24"/>
      <c r="BC56" s="56"/>
      <c r="BD56" s="176" t="b">
        <f t="shared" ref="BD56:CB57" si="5">+BD55</f>
        <v>0</v>
      </c>
      <c r="BE56" s="176" t="b">
        <f t="shared" si="5"/>
        <v>0</v>
      </c>
      <c r="BF56" s="176" t="b">
        <f t="shared" si="5"/>
        <v>0</v>
      </c>
      <c r="BG56" s="176" t="b">
        <f t="shared" si="5"/>
        <v>0</v>
      </c>
      <c r="BH56" s="176" t="b">
        <f t="shared" si="5"/>
        <v>0</v>
      </c>
      <c r="BI56" s="176" t="b">
        <f t="shared" si="5"/>
        <v>0</v>
      </c>
      <c r="BJ56" s="176" t="b">
        <f t="shared" si="5"/>
        <v>0</v>
      </c>
      <c r="BK56" s="176">
        <f t="shared" si="5"/>
        <v>1</v>
      </c>
      <c r="BL56" s="176" t="b">
        <f t="shared" si="5"/>
        <v>0</v>
      </c>
      <c r="BM56" s="176" t="b">
        <f t="shared" si="5"/>
        <v>0</v>
      </c>
      <c r="BN56" s="176" t="b">
        <f t="shared" si="5"/>
        <v>0</v>
      </c>
      <c r="BO56" s="176" t="b">
        <f t="shared" si="5"/>
        <v>0</v>
      </c>
      <c r="BP56" s="176" t="b">
        <f t="shared" si="5"/>
        <v>0</v>
      </c>
      <c r="BQ56" s="176" t="b">
        <f t="shared" si="5"/>
        <v>0</v>
      </c>
      <c r="BR56" s="176" t="b">
        <f t="shared" si="5"/>
        <v>0</v>
      </c>
      <c r="BS56" s="176" t="b">
        <f t="shared" si="5"/>
        <v>0</v>
      </c>
      <c r="BT56" s="176" t="b">
        <f t="shared" si="5"/>
        <v>0</v>
      </c>
      <c r="BU56" s="176" t="b">
        <f t="shared" si="5"/>
        <v>0</v>
      </c>
      <c r="BV56" s="176" t="b">
        <f t="shared" si="5"/>
        <v>0</v>
      </c>
      <c r="BW56" s="176" t="b">
        <f t="shared" si="5"/>
        <v>0</v>
      </c>
      <c r="BX56" s="176" t="b">
        <f t="shared" si="5"/>
        <v>0</v>
      </c>
      <c r="BY56" s="176" t="b">
        <f t="shared" si="5"/>
        <v>0</v>
      </c>
      <c r="BZ56" s="176" t="b">
        <f t="shared" si="5"/>
        <v>0</v>
      </c>
      <c r="CA56" s="176" t="b">
        <f t="shared" si="5"/>
        <v>0</v>
      </c>
      <c r="CB56" s="176" t="b">
        <f t="shared" si="5"/>
        <v>0</v>
      </c>
      <c r="CC56" s="55"/>
    </row>
    <row r="57" spans="2:83" ht="18.75" thickBot="1" x14ac:dyDescent="0.3">
      <c r="B57" s="101"/>
      <c r="C57" s="101"/>
      <c r="E57" s="27"/>
      <c r="F57" s="27"/>
      <c r="G57" s="27"/>
      <c r="H57" s="5"/>
      <c r="I57" s="5"/>
      <c r="J57" s="5"/>
      <c r="K57" s="5"/>
      <c r="L57" s="5"/>
      <c r="M57" s="5"/>
      <c r="N57" s="5"/>
      <c r="O57" s="5"/>
      <c r="P57" s="5"/>
      <c r="Q57" s="5"/>
      <c r="R57" s="5"/>
      <c r="S57" s="5"/>
      <c r="T57" s="5"/>
      <c r="U57" s="104"/>
      <c r="V57" s="5"/>
      <c r="W57" s="104"/>
      <c r="X57" s="5"/>
      <c r="Y57" s="5"/>
      <c r="Z57" s="5"/>
      <c r="AA57" s="5"/>
      <c r="AB57" s="5"/>
      <c r="AC57" s="5"/>
      <c r="AD57" s="5"/>
      <c r="AE57" s="5"/>
      <c r="AF57" s="5"/>
      <c r="AG57" s="5"/>
      <c r="AH57" s="5"/>
      <c r="AI57" s="5"/>
      <c r="AJ57" s="5"/>
      <c r="AK57" s="5"/>
      <c r="AL57" s="5"/>
      <c r="AM57" s="5"/>
      <c r="AN57" s="5"/>
      <c r="AO57" s="5"/>
      <c r="AP57" s="5"/>
      <c r="AQ57" s="5"/>
      <c r="AR57" s="5"/>
      <c r="AS57" s="5"/>
      <c r="BA57" s="24"/>
      <c r="BB57" s="24"/>
      <c r="BC57" s="194" t="s">
        <v>54</v>
      </c>
      <c r="BD57" s="58" t="str">
        <f>IF(BD56=-7,"A ","")</f>
        <v/>
      </c>
      <c r="BE57" s="58" t="str">
        <f>IF(BE56=-6,"B ","")</f>
        <v/>
      </c>
      <c r="BF57" s="58" t="str">
        <f>IF(BF56=-5,"C ","")</f>
        <v/>
      </c>
      <c r="BG57" s="58" t="str">
        <f>IF(BG56=-4,"D ","")</f>
        <v/>
      </c>
      <c r="BH57" s="58" t="str">
        <f>IF(BH56=-3,"E ","")</f>
        <v/>
      </c>
      <c r="BI57" s="58" t="str">
        <f>IF(BI56=-2,"F ","")</f>
        <v/>
      </c>
      <c r="BJ57" s="58" t="str">
        <f>IF(BJ56=-1,"G ","")</f>
        <v/>
      </c>
      <c r="BK57" s="59">
        <f t="shared" si="5"/>
        <v>1</v>
      </c>
      <c r="BL57" s="59" t="b">
        <f t="shared" si="5"/>
        <v>0</v>
      </c>
      <c r="BM57" s="59" t="b">
        <f t="shared" si="5"/>
        <v>0</v>
      </c>
      <c r="BN57" s="59" t="b">
        <f t="shared" si="5"/>
        <v>0</v>
      </c>
      <c r="BO57" s="59" t="b">
        <f t="shared" si="5"/>
        <v>0</v>
      </c>
      <c r="BP57" s="59" t="b">
        <f t="shared" si="5"/>
        <v>0</v>
      </c>
      <c r="BQ57" s="59" t="b">
        <f t="shared" si="5"/>
        <v>0</v>
      </c>
      <c r="BR57" s="59" t="b">
        <f t="shared" si="5"/>
        <v>0</v>
      </c>
      <c r="BS57" s="59" t="b">
        <f t="shared" si="5"/>
        <v>0</v>
      </c>
      <c r="BT57" s="59" t="b">
        <f t="shared" si="5"/>
        <v>0</v>
      </c>
      <c r="BU57" s="59" t="b">
        <f t="shared" si="5"/>
        <v>0</v>
      </c>
      <c r="BV57" s="58" t="str">
        <f>IF(BV56=-1,"N ","")</f>
        <v/>
      </c>
      <c r="BW57" s="58" t="str">
        <f>IF(BW56=-2,"O ","")</f>
        <v/>
      </c>
      <c r="BX57" s="58" t="str">
        <f>IF(BX56=-3,"P ","")</f>
        <v/>
      </c>
      <c r="BY57" s="58" t="str">
        <f>IF(BY56=-4,"Q ","")</f>
        <v/>
      </c>
      <c r="BZ57" s="58" t="str">
        <f>IF(BZ56=-5,"R ","")</f>
        <v/>
      </c>
      <c r="CA57" s="58" t="str">
        <f>IF(CA56=-6,"S ","")</f>
        <v/>
      </c>
      <c r="CB57" s="60" t="str">
        <f>IF(CB56=-7,"T ","")</f>
        <v/>
      </c>
      <c r="CC57" s="61"/>
    </row>
    <row r="58" spans="2:83" ht="18" hidden="1" x14ac:dyDescent="0.25">
      <c r="B58" s="101"/>
      <c r="C58" s="101"/>
      <c r="E58" s="27"/>
      <c r="F58" s="27"/>
      <c r="G58" s="27"/>
      <c r="H58" s="5"/>
      <c r="I58" s="5"/>
      <c r="J58" s="5"/>
      <c r="K58" s="5"/>
      <c r="L58" s="5"/>
      <c r="M58" s="5"/>
      <c r="N58" s="5"/>
      <c r="O58" s="5"/>
      <c r="P58" s="5"/>
      <c r="Q58" s="5"/>
      <c r="R58" s="5"/>
      <c r="S58" s="5"/>
      <c r="T58" s="5"/>
      <c r="U58" s="104"/>
      <c r="V58" s="5"/>
      <c r="W58" s="104"/>
      <c r="X58" s="5"/>
      <c r="Y58" s="5"/>
      <c r="Z58" s="5"/>
      <c r="AA58" s="5"/>
      <c r="AB58" s="5"/>
      <c r="AC58" s="5"/>
      <c r="AD58" s="5"/>
      <c r="AE58" s="5"/>
      <c r="AF58" s="5"/>
      <c r="AG58" s="5"/>
      <c r="AH58" s="5"/>
      <c r="AI58" s="5"/>
      <c r="AJ58" s="5"/>
      <c r="AK58" s="5"/>
      <c r="AL58" s="5"/>
      <c r="AM58" s="5"/>
      <c r="AN58" s="5"/>
      <c r="AO58" s="5"/>
      <c r="AP58" s="5"/>
      <c r="AQ58" s="5"/>
      <c r="AR58" s="5"/>
      <c r="AS58" s="5"/>
      <c r="BA58" s="24"/>
      <c r="BB58" s="24"/>
      <c r="BD58" s="177">
        <v>-7</v>
      </c>
      <c r="BE58" s="177">
        <v>-6</v>
      </c>
      <c r="BF58" s="177">
        <v>-5</v>
      </c>
      <c r="BG58" s="177">
        <v>-4</v>
      </c>
      <c r="BH58" s="178">
        <v>-3</v>
      </c>
      <c r="BI58" s="178">
        <v>-2</v>
      </c>
      <c r="BJ58" s="178">
        <v>-1</v>
      </c>
      <c r="BK58" s="161">
        <v>1</v>
      </c>
      <c r="BL58" s="161">
        <v>2</v>
      </c>
      <c r="BM58" s="161">
        <v>3</v>
      </c>
      <c r="BN58" s="161">
        <v>4</v>
      </c>
      <c r="BO58" s="161">
        <v>5</v>
      </c>
      <c r="BP58" s="161">
        <v>6</v>
      </c>
      <c r="BQ58" s="161">
        <v>7</v>
      </c>
      <c r="BR58" s="161">
        <v>8</v>
      </c>
      <c r="BS58" s="161">
        <v>9</v>
      </c>
      <c r="BT58" s="161">
        <v>10</v>
      </c>
      <c r="BU58" s="161">
        <v>11</v>
      </c>
      <c r="BV58" s="177">
        <v>-1</v>
      </c>
      <c r="BW58" s="177">
        <v>-2</v>
      </c>
      <c r="BX58" s="177">
        <v>-3</v>
      </c>
      <c r="BY58" s="177">
        <v>-4</v>
      </c>
      <c r="BZ58" s="177">
        <v>-5</v>
      </c>
      <c r="CA58" s="179">
        <v>-6</v>
      </c>
      <c r="CB58" s="179">
        <v>-7</v>
      </c>
      <c r="CC58" s="24"/>
    </row>
    <row r="59" spans="2:83" ht="18" hidden="1" x14ac:dyDescent="0.25">
      <c r="B59" s="101"/>
      <c r="C59" s="101"/>
      <c r="D59" s="27"/>
      <c r="E59" s="27"/>
      <c r="F59" s="27"/>
      <c r="G59" s="27"/>
      <c r="H59" s="5"/>
      <c r="I59" s="5"/>
      <c r="J59" s="5"/>
      <c r="K59" s="5"/>
      <c r="L59" s="5"/>
      <c r="M59" s="5"/>
      <c r="N59" s="5"/>
      <c r="O59" s="5"/>
      <c r="P59" s="5"/>
      <c r="Q59" s="5"/>
      <c r="R59" s="5"/>
      <c r="S59" s="5"/>
      <c r="T59" s="5"/>
      <c r="U59" s="104"/>
      <c r="V59" s="5"/>
      <c r="W59" s="104"/>
      <c r="X59" s="5"/>
      <c r="Y59" s="5"/>
      <c r="Z59" s="5"/>
      <c r="AA59" s="5"/>
      <c r="AB59" s="5"/>
      <c r="AC59" s="5"/>
      <c r="AD59" s="5"/>
      <c r="AE59" s="5"/>
      <c r="AF59" s="5"/>
      <c r="AG59" s="5"/>
      <c r="AH59" s="5"/>
      <c r="AI59" s="5"/>
      <c r="AJ59" s="5"/>
      <c r="AK59" s="5"/>
      <c r="AL59" s="5"/>
      <c r="AM59" s="5"/>
      <c r="AN59" s="5"/>
      <c r="AO59" s="5"/>
      <c r="AP59" s="5"/>
      <c r="AQ59" s="5"/>
      <c r="AR59" s="5"/>
      <c r="AS59" s="5"/>
      <c r="BA59" s="24"/>
      <c r="BB59" s="2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row>
    <row r="60" spans="2:83" ht="18" hidden="1" x14ac:dyDescent="0.25">
      <c r="B60" s="101"/>
      <c r="C60" s="101"/>
      <c r="D60" s="27"/>
      <c r="E60" s="27"/>
      <c r="F60" s="27"/>
      <c r="G60" s="27"/>
      <c r="H60" s="5"/>
      <c r="I60" s="5"/>
      <c r="J60" s="5"/>
      <c r="K60" s="5"/>
      <c r="L60" s="5"/>
      <c r="M60" s="5"/>
      <c r="N60" s="5"/>
      <c r="O60" s="5"/>
      <c r="P60" s="5"/>
      <c r="Q60" s="5"/>
      <c r="R60" s="5"/>
      <c r="S60" s="5"/>
      <c r="T60" s="5"/>
      <c r="U60" s="104"/>
      <c r="V60" s="5"/>
      <c r="W60" s="104"/>
      <c r="X60" s="5"/>
      <c r="Y60" s="5"/>
      <c r="Z60" s="5"/>
      <c r="AA60" s="5"/>
      <c r="AB60" s="5"/>
      <c r="AC60" s="5"/>
      <c r="AD60" s="5"/>
      <c r="AE60" s="5"/>
      <c r="AF60" s="5"/>
      <c r="AG60" s="5"/>
      <c r="AH60" s="5"/>
      <c r="AI60" s="5"/>
      <c r="AJ60" s="5"/>
      <c r="AK60" s="5"/>
      <c r="AL60" s="5"/>
      <c r="AM60" s="5"/>
      <c r="AN60" s="5"/>
      <c r="AO60" s="5"/>
      <c r="AP60" s="5"/>
      <c r="AQ60" s="5"/>
      <c r="AR60" s="5"/>
      <c r="AS60" s="5"/>
      <c r="BA60" s="24"/>
      <c r="BB60" s="24"/>
      <c r="BC60" s="10"/>
      <c r="BD60" s="10"/>
      <c r="BE60" s="10"/>
      <c r="BF60" s="10"/>
      <c r="BG60" s="10"/>
      <c r="BH60" s="10"/>
      <c r="BI60" s="55"/>
      <c r="BJ60" s="55"/>
      <c r="BK60" s="55"/>
      <c r="BL60" s="55"/>
      <c r="BM60" s="55"/>
      <c r="BN60" s="55"/>
      <c r="BO60" s="55"/>
      <c r="BP60" s="55"/>
      <c r="BQ60" s="55"/>
      <c r="BR60" s="55"/>
      <c r="BS60" s="55"/>
      <c r="BT60" s="55"/>
      <c r="BU60" s="55"/>
      <c r="BV60" s="55"/>
      <c r="BW60" s="13"/>
    </row>
    <row r="61" spans="2:83" ht="18.75" hidden="1" thickBot="1" x14ac:dyDescent="0.3">
      <c r="B61" s="101"/>
      <c r="C61" s="101"/>
      <c r="D61" s="27"/>
      <c r="E61" s="27"/>
      <c r="F61" s="27"/>
      <c r="G61" s="27"/>
      <c r="H61" s="5"/>
      <c r="I61" s="5"/>
      <c r="J61" s="5"/>
      <c r="K61" s="5"/>
      <c r="L61" s="5"/>
      <c r="M61" s="5"/>
      <c r="N61" s="5"/>
      <c r="O61" s="5"/>
      <c r="P61" s="5"/>
      <c r="Q61" s="5"/>
      <c r="R61" s="5"/>
      <c r="S61" s="5"/>
      <c r="T61" s="5"/>
      <c r="U61" s="104"/>
      <c r="V61" s="5"/>
      <c r="W61" s="104"/>
      <c r="X61" s="5"/>
      <c r="Y61" s="5"/>
      <c r="Z61" s="5"/>
      <c r="AA61" s="5"/>
      <c r="AB61" s="5"/>
      <c r="AC61" s="5"/>
      <c r="AD61" s="5"/>
      <c r="AE61" s="5"/>
      <c r="AF61" s="5"/>
      <c r="AG61" s="5"/>
      <c r="AH61" s="5"/>
      <c r="AI61" s="5"/>
      <c r="AJ61" s="5"/>
      <c r="AK61" s="5"/>
      <c r="AL61" s="5"/>
      <c r="AM61" s="5"/>
      <c r="AN61" s="5"/>
      <c r="AO61" s="5"/>
      <c r="AP61" s="5"/>
      <c r="AQ61" s="5"/>
      <c r="AR61" s="5"/>
      <c r="AS61" s="5"/>
      <c r="AT61" s="5"/>
      <c r="AU61" s="24"/>
      <c r="AV61" s="24"/>
      <c r="AW61" s="24"/>
      <c r="AX61" s="24"/>
      <c r="AY61" s="24"/>
      <c r="AZ61" s="24"/>
      <c r="BA61" s="24"/>
      <c r="BB61" s="24"/>
      <c r="BC61" s="10"/>
      <c r="BD61" s="10"/>
      <c r="BE61" s="10"/>
      <c r="BF61" s="10"/>
      <c r="BG61" s="10"/>
      <c r="BH61" s="10"/>
      <c r="BI61" s="55"/>
      <c r="BJ61" s="55"/>
      <c r="BK61" s="55"/>
      <c r="BL61" s="55"/>
      <c r="BM61" s="55"/>
      <c r="BN61" s="55"/>
      <c r="BO61" s="55"/>
      <c r="BP61" s="55"/>
      <c r="BQ61" s="55"/>
      <c r="BR61" s="55"/>
      <c r="BS61" s="55"/>
      <c r="BT61" s="55"/>
      <c r="BU61" s="55"/>
      <c r="BV61" s="55"/>
      <c r="BW61" s="13"/>
    </row>
    <row r="62" spans="2:83" ht="18" hidden="1" x14ac:dyDescent="0.25">
      <c r="B62" s="110"/>
      <c r="C62" s="110"/>
      <c r="D62" s="108"/>
      <c r="E62" s="108"/>
      <c r="F62" s="108"/>
      <c r="G62" s="108"/>
      <c r="AU62" s="24"/>
      <c r="AV62" s="24"/>
      <c r="AW62" s="24"/>
      <c r="AX62" s="24"/>
      <c r="AY62" s="24"/>
      <c r="AZ62" s="24"/>
      <c r="BA62" s="24"/>
      <c r="BB62" s="180" t="s">
        <v>36</v>
      </c>
      <c r="BC62" s="63"/>
      <c r="BF62" s="10"/>
      <c r="BG62" s="10"/>
      <c r="BH62" s="10"/>
      <c r="BI62" s="55"/>
      <c r="BJ62" s="55"/>
      <c r="BK62" s="55"/>
      <c r="BL62" s="55"/>
      <c r="BM62" s="55"/>
      <c r="BN62" s="55"/>
      <c r="BO62" s="55"/>
      <c r="BP62" s="55"/>
      <c r="BQ62" s="55"/>
      <c r="BR62" s="55"/>
      <c r="BS62" s="55"/>
      <c r="BT62" s="55"/>
      <c r="BU62" s="55"/>
      <c r="BV62" s="55"/>
      <c r="BW62" s="13"/>
      <c r="CE62" s="180" t="s">
        <v>36</v>
      </c>
    </row>
    <row r="63" spans="2:83" ht="18.75" hidden="1" thickBot="1" x14ac:dyDescent="0.3">
      <c r="AR63" s="109"/>
      <c r="AU63" s="28"/>
      <c r="AV63" s="28"/>
      <c r="AW63" s="28"/>
      <c r="AX63" s="28"/>
      <c r="AY63" s="28"/>
      <c r="AZ63" s="28"/>
      <c r="BA63" s="28"/>
      <c r="BB63" s="181">
        <f>-+BQ108</f>
        <v>342.66147950593802</v>
      </c>
      <c r="BC63" s="63"/>
      <c r="BF63" s="10"/>
      <c r="BG63" s="10"/>
      <c r="BH63" s="10"/>
      <c r="BI63" s="55"/>
      <c r="BJ63" s="55"/>
      <c r="BK63" s="55"/>
      <c r="BL63" s="55"/>
      <c r="BM63" s="55"/>
      <c r="BN63" s="55"/>
      <c r="BO63" s="55"/>
      <c r="BP63" s="55"/>
      <c r="BQ63" s="55"/>
      <c r="BR63" s="55"/>
      <c r="BS63" s="55"/>
      <c r="BT63" s="55"/>
      <c r="BU63" s="55"/>
      <c r="BV63" s="55"/>
      <c r="BW63" s="13"/>
      <c r="CE63" s="181">
        <f>+-BQ131</f>
        <v>-807.33852049406198</v>
      </c>
    </row>
    <row r="64" spans="2:83" hidden="1" x14ac:dyDescent="0.25">
      <c r="AU64" s="28"/>
      <c r="AV64" s="28"/>
      <c r="AW64" s="28"/>
      <c r="AX64" s="28"/>
      <c r="AY64" s="28"/>
      <c r="AZ64" s="28"/>
      <c r="BA64" s="28"/>
      <c r="BC64" s="10"/>
      <c r="BD64" s="10"/>
      <c r="BE64" s="10"/>
      <c r="BF64" s="10"/>
      <c r="BG64" s="10"/>
      <c r="BH64" s="10"/>
      <c r="BI64" s="55"/>
      <c r="BJ64" s="55"/>
      <c r="BK64" s="55"/>
      <c r="BL64" s="55"/>
      <c r="BM64" s="55"/>
      <c r="BN64" s="55"/>
      <c r="BO64" s="55"/>
      <c r="BP64" s="55"/>
      <c r="BQ64" s="55"/>
      <c r="BR64" s="55"/>
      <c r="BS64" s="55"/>
      <c r="BT64" s="55"/>
      <c r="BU64" s="55"/>
      <c r="BV64" s="55"/>
      <c r="BW64" s="13"/>
    </row>
    <row r="65" spans="2:84" x14ac:dyDescent="0.25">
      <c r="B65" s="110"/>
      <c r="C65" s="110"/>
      <c r="D65" s="108"/>
      <c r="E65" s="108"/>
      <c r="F65" s="108"/>
      <c r="G65" s="108"/>
      <c r="AU65" s="28"/>
      <c r="AV65" s="28"/>
      <c r="AW65" s="28"/>
      <c r="AX65" s="28"/>
      <c r="AY65" s="28"/>
      <c r="AZ65" s="28"/>
      <c r="BA65" s="28"/>
      <c r="BC65" s="10"/>
      <c r="BD65" s="10"/>
      <c r="BE65" s="10"/>
      <c r="BF65" s="10"/>
      <c r="BG65" s="10"/>
      <c r="BH65" s="10"/>
      <c r="BI65" s="55"/>
      <c r="BJ65" s="55"/>
      <c r="BK65" s="55"/>
      <c r="BL65" s="55"/>
      <c r="BM65" s="55"/>
      <c r="BN65" s="55"/>
      <c r="BO65" s="55"/>
      <c r="BP65" s="55"/>
      <c r="BQ65" s="55"/>
      <c r="BR65" s="55"/>
      <c r="BS65" s="55"/>
      <c r="BT65" s="55"/>
      <c r="BU65" s="55"/>
      <c r="BV65" s="55"/>
      <c r="BW65" s="13"/>
    </row>
    <row r="66" spans="2:84" ht="16.5" thickBot="1" x14ac:dyDescent="0.3">
      <c r="C66" s="101"/>
      <c r="D66" s="105" t="s">
        <v>17</v>
      </c>
      <c r="E66" s="105" t="s">
        <v>18</v>
      </c>
      <c r="F66" s="108"/>
      <c r="G66" s="108"/>
      <c r="H66" s="13"/>
      <c r="I66" s="13"/>
      <c r="J66" s="13"/>
      <c r="K66" s="13"/>
      <c r="L66" s="13"/>
      <c r="M66" s="13"/>
      <c r="N66" s="13"/>
      <c r="O66" s="13"/>
      <c r="P66" s="13"/>
      <c r="Q66" s="13"/>
      <c r="R66" s="13"/>
      <c r="S66" s="56"/>
      <c r="T66" s="56"/>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28"/>
      <c r="AV66" s="28"/>
      <c r="AW66" s="28"/>
      <c r="AX66" s="28"/>
      <c r="AY66" s="28"/>
      <c r="AZ66" s="28"/>
      <c r="BA66" s="28"/>
      <c r="BC66" s="10"/>
      <c r="BD66" s="10"/>
      <c r="BE66" s="10"/>
      <c r="BF66" s="10"/>
      <c r="BG66" s="10"/>
      <c r="BH66" s="55"/>
      <c r="BI66" s="55"/>
      <c r="BJ66" s="55"/>
      <c r="BK66" s="55"/>
      <c r="BL66" s="55"/>
      <c r="BM66" s="55"/>
      <c r="BN66" s="55"/>
      <c r="BO66" s="55"/>
      <c r="BP66" s="55"/>
      <c r="BQ66" s="55"/>
      <c r="BR66" s="55"/>
      <c r="BS66" s="55"/>
      <c r="BT66" s="55"/>
      <c r="BU66" s="55"/>
      <c r="BV66" s="13"/>
      <c r="BW66" s="13"/>
      <c r="BX66" s="13"/>
      <c r="BY66" s="13"/>
      <c r="BZ66" s="13"/>
    </row>
    <row r="67" spans="2:84" ht="32.25" thickBot="1" x14ac:dyDescent="0.3">
      <c r="B67" s="140" t="s">
        <v>49</v>
      </c>
      <c r="C67" s="106"/>
      <c r="D67" s="107">
        <f>ABS(D34)</f>
        <v>5.0086452060718054</v>
      </c>
      <c r="E67" s="107">
        <f>ABS(F34)</f>
        <v>25.644174378594759</v>
      </c>
      <c r="F67" s="97"/>
      <c r="G67" s="97"/>
      <c r="H67" s="13"/>
      <c r="I67" s="13"/>
      <c r="J67" s="13"/>
      <c r="K67" s="13"/>
      <c r="L67" s="13"/>
      <c r="M67" s="13"/>
      <c r="N67" s="13"/>
      <c r="O67" s="13"/>
      <c r="P67" s="13"/>
      <c r="Q67" s="13"/>
      <c r="R67" s="13"/>
      <c r="S67" s="56"/>
      <c r="T67" s="56"/>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28"/>
      <c r="AV67" s="28"/>
      <c r="AW67" s="28"/>
      <c r="AX67" s="28"/>
      <c r="AY67" s="28"/>
      <c r="AZ67" s="28"/>
      <c r="BA67" s="28"/>
      <c r="BB67" s="28"/>
      <c r="BC67" s="10"/>
      <c r="BD67" s="10"/>
      <c r="BE67" s="10"/>
      <c r="BF67" s="10"/>
      <c r="BG67" s="10"/>
      <c r="BH67" s="10"/>
      <c r="BI67" s="55"/>
      <c r="BJ67" s="55"/>
      <c r="BK67" s="55"/>
      <c r="BL67" s="55"/>
      <c r="BM67" s="55"/>
      <c r="BN67" s="55"/>
      <c r="BO67" s="55"/>
      <c r="BP67" s="55"/>
      <c r="BQ67" s="55"/>
      <c r="BR67" s="55"/>
      <c r="BS67" s="55"/>
      <c r="BT67" s="55"/>
      <c r="BU67" s="55"/>
      <c r="BV67" s="55"/>
      <c r="BW67" s="13"/>
    </row>
    <row r="68" spans="2:84" ht="16.5" thickBot="1" x14ac:dyDescent="0.3">
      <c r="B68" s="111"/>
      <c r="C68" s="111"/>
      <c r="D68" s="97"/>
      <c r="E68" s="97"/>
      <c r="F68" s="97"/>
      <c r="G68" s="97"/>
      <c r="H68" s="13"/>
      <c r="I68" s="13"/>
      <c r="J68" s="13"/>
      <c r="K68" s="13"/>
      <c r="L68" s="13"/>
      <c r="M68" s="13"/>
      <c r="N68" s="13"/>
      <c r="O68" s="13"/>
      <c r="P68" s="13"/>
      <c r="Q68" s="13"/>
      <c r="R68" s="13"/>
      <c r="S68" s="56"/>
      <c r="T68" s="56"/>
      <c r="U68" s="10"/>
      <c r="V68" s="10"/>
      <c r="AB68" s="10"/>
      <c r="AC68" s="10"/>
      <c r="AD68" s="10"/>
      <c r="AE68" s="10"/>
      <c r="AF68" s="10"/>
      <c r="AG68" s="10"/>
      <c r="AH68" s="10"/>
      <c r="AI68" s="10"/>
      <c r="AJ68" s="10"/>
      <c r="AK68" s="10"/>
      <c r="AL68" s="10"/>
      <c r="AM68" s="10"/>
      <c r="AN68" s="10"/>
      <c r="AO68" s="10"/>
      <c r="AP68" s="10"/>
      <c r="AQ68" s="10"/>
      <c r="AR68" s="10"/>
      <c r="AS68" s="10"/>
      <c r="AT68" s="10"/>
      <c r="AU68" s="28"/>
      <c r="AV68" s="28"/>
      <c r="AW68" s="28"/>
      <c r="AX68" s="28"/>
      <c r="AY68" s="28"/>
      <c r="AZ68" s="28"/>
      <c r="BA68" s="28"/>
      <c r="BB68" s="28"/>
      <c r="BV68" s="54"/>
      <c r="BW68" s="54"/>
      <c r="BX68" s="54"/>
      <c r="BY68" s="54"/>
      <c r="BZ68" s="54"/>
      <c r="CA68" s="54"/>
      <c r="CB68" s="54"/>
      <c r="CC68" s="54"/>
    </row>
    <row r="69" spans="2:84" ht="42.75" customHeight="1" thickBot="1" x14ac:dyDescent="0.35">
      <c r="D69" s="148" t="str">
        <f>IF(BB63&gt;0," ","change the angle of frame or of cabinets")</f>
        <v xml:space="preserve"> </v>
      </c>
      <c r="AU69" s="28"/>
      <c r="AV69" s="28"/>
      <c r="AW69" s="28"/>
      <c r="AX69" s="28"/>
      <c r="AY69" s="28"/>
      <c r="AZ69" s="28"/>
      <c r="BA69" s="64"/>
      <c r="CF69" s="63"/>
    </row>
    <row r="70" spans="2:84" ht="42.75" customHeight="1" thickBot="1" x14ac:dyDescent="0.35">
      <c r="B70" s="57" t="str">
        <f>IF(D27=TRUE,"O K ","OVERLOAD")</f>
        <v xml:space="preserve">O K </v>
      </c>
      <c r="D70" s="149" t="str">
        <f>IF(CE63&lt;0," ","change the angle of frame or of cabinets")</f>
        <v xml:space="preserve"> </v>
      </c>
      <c r="AU70" s="28"/>
      <c r="AV70" s="28"/>
      <c r="AW70" s="28"/>
      <c r="AX70" s="28"/>
      <c r="AY70" s="28"/>
      <c r="AZ70" s="28"/>
      <c r="BA70" s="28"/>
      <c r="BB70" s="28"/>
    </row>
    <row r="71" spans="2:84" ht="42.75" customHeight="1" x14ac:dyDescent="0.3">
      <c r="B71" s="219" t="s">
        <v>52</v>
      </c>
      <c r="C71" s="159"/>
      <c r="D71" s="149" t="str">
        <f>IF(BB63&gt;350," ","USE EXBAR 8 AT THE FRONT")</f>
        <v>USE EXBAR 8 AT THE FRONT</v>
      </c>
      <c r="G71" s="97"/>
      <c r="H71" s="13"/>
      <c r="I71" s="13"/>
      <c r="J71" s="13"/>
      <c r="K71" s="13"/>
      <c r="L71" s="13"/>
      <c r="M71" s="13"/>
      <c r="N71" s="13"/>
      <c r="O71" s="13"/>
      <c r="P71" s="13"/>
      <c r="Q71" s="13"/>
      <c r="R71" s="13"/>
      <c r="S71" s="13"/>
      <c r="T71" s="13"/>
      <c r="U71" s="13"/>
      <c r="AU71" s="66"/>
      <c r="AV71" s="66"/>
      <c r="AW71" s="66"/>
      <c r="AX71" s="66"/>
      <c r="AY71" s="66"/>
      <c r="AZ71" s="66"/>
      <c r="BA71" s="66"/>
      <c r="BB71" s="66"/>
    </row>
    <row r="72" spans="2:84" ht="42.75" customHeight="1" thickBot="1" x14ac:dyDescent="0.35">
      <c r="B72" s="220"/>
      <c r="D72" s="150" t="str">
        <f>IF(CE63&lt;-350," ","USE EXBAR 8 AT THE BACK")</f>
        <v xml:space="preserve"> </v>
      </c>
      <c r="G72" s="97"/>
      <c r="H72" s="13"/>
      <c r="I72" s="13"/>
      <c r="J72" s="13"/>
      <c r="K72" s="13"/>
      <c r="L72" s="13"/>
      <c r="M72" s="13"/>
      <c r="N72" s="13"/>
      <c r="O72" s="13"/>
      <c r="P72" s="13"/>
      <c r="Q72" s="13"/>
      <c r="R72" s="13"/>
      <c r="S72" s="56"/>
      <c r="T72" s="56"/>
      <c r="U72" s="13"/>
      <c r="AU72" s="32"/>
      <c r="AV72" s="32"/>
      <c r="AW72" s="32"/>
      <c r="AX72" s="32"/>
      <c r="AY72" s="32"/>
      <c r="AZ72" s="32"/>
      <c r="BA72" s="32"/>
      <c r="BB72" s="32"/>
    </row>
    <row r="73" spans="2:84" ht="27" thickBot="1" x14ac:dyDescent="0.45">
      <c r="B73" s="226">
        <v>1</v>
      </c>
      <c r="G73" s="97"/>
      <c r="H73" s="13"/>
      <c r="I73" s="13"/>
      <c r="J73" s="13"/>
      <c r="K73" s="13"/>
      <c r="L73" s="13"/>
      <c r="M73" s="13"/>
      <c r="N73" s="13"/>
      <c r="O73" s="13"/>
      <c r="P73" s="13"/>
      <c r="Q73" s="13"/>
      <c r="R73" s="13"/>
      <c r="S73" s="56"/>
      <c r="T73" s="56"/>
      <c r="U73" s="13"/>
      <c r="AU73" s="32"/>
      <c r="AV73" s="32"/>
      <c r="AW73" s="32"/>
      <c r="AX73" s="32"/>
      <c r="AY73" s="32"/>
      <c r="AZ73" s="32"/>
      <c r="BA73" s="32"/>
      <c r="BB73" s="32"/>
    </row>
    <row r="74" spans="2:84" ht="16.5" thickBot="1" x14ac:dyDescent="0.3">
      <c r="G74" s="97"/>
      <c r="H74" s="13"/>
      <c r="I74" s="13"/>
      <c r="J74" s="13"/>
      <c r="K74" s="13"/>
      <c r="L74" s="13"/>
      <c r="M74" s="13"/>
      <c r="N74" s="13"/>
      <c r="O74" s="13"/>
      <c r="P74" s="13"/>
      <c r="Q74" s="13"/>
      <c r="R74" s="13"/>
      <c r="S74" s="56"/>
      <c r="T74" s="56"/>
      <c r="U74" s="13"/>
    </row>
    <row r="75" spans="2:84" ht="43.5" customHeight="1" thickBot="1" x14ac:dyDescent="0.3">
      <c r="B75" s="74" t="s">
        <v>59</v>
      </c>
      <c r="C75" s="74"/>
      <c r="D75" s="129"/>
      <c r="E75" s="62"/>
      <c r="F75" s="62"/>
      <c r="G75" s="62"/>
      <c r="H75" s="13"/>
      <c r="I75" s="13"/>
      <c r="J75" s="13"/>
      <c r="K75" s="13"/>
      <c r="L75" s="13"/>
      <c r="M75" s="13"/>
      <c r="N75" s="13"/>
      <c r="O75" s="13"/>
      <c r="P75" s="13"/>
      <c r="Q75" s="13"/>
      <c r="R75" s="13"/>
      <c r="S75" s="56"/>
      <c r="T75" s="56"/>
      <c r="U75" s="115"/>
      <c r="V75" s="24"/>
      <c r="AU75" s="83"/>
    </row>
    <row r="76" spans="2:84" ht="27" thickBot="1" x14ac:dyDescent="0.45">
      <c r="B76" s="227">
        <v>24</v>
      </c>
      <c r="C76" s="68"/>
      <c r="D76" s="67" t="s">
        <v>38</v>
      </c>
      <c r="E76" s="69"/>
      <c r="F76" s="130"/>
      <c r="G76" s="130"/>
      <c r="H76" s="130"/>
      <c r="I76" s="130"/>
      <c r="J76" s="130"/>
      <c r="K76" s="130"/>
      <c r="L76" s="130"/>
      <c r="M76" s="130"/>
      <c r="N76" s="130"/>
      <c r="O76" s="130"/>
      <c r="P76" s="130"/>
      <c r="Q76" s="130"/>
      <c r="R76" s="130"/>
      <c r="S76" s="130"/>
      <c r="T76" s="130"/>
      <c r="U76" s="31"/>
      <c r="V76" s="70"/>
      <c r="AP76" s="113"/>
      <c r="AR76" s="221" t="s">
        <v>35</v>
      </c>
      <c r="AS76" s="222"/>
      <c r="BB76" s="91"/>
    </row>
    <row r="77" spans="2:84" ht="16.5" hidden="1" thickBot="1" x14ac:dyDescent="0.3">
      <c r="B77" s="131"/>
      <c r="C77" s="116"/>
      <c r="D77" s="97"/>
      <c r="E77" s="97"/>
      <c r="F77" s="97"/>
      <c r="G77" s="97"/>
      <c r="H77" s="71" t="s">
        <v>4</v>
      </c>
      <c r="I77" s="71" t="s">
        <v>1</v>
      </c>
      <c r="J77" s="13" t="s">
        <v>0</v>
      </c>
      <c r="K77" s="13" t="s">
        <v>2</v>
      </c>
      <c r="L77" s="13" t="s">
        <v>3</v>
      </c>
      <c r="M77" s="13" t="s">
        <v>8</v>
      </c>
      <c r="N77" s="13" t="s">
        <v>5</v>
      </c>
      <c r="O77" s="13" t="s">
        <v>6</v>
      </c>
      <c r="P77" s="13" t="s">
        <v>7</v>
      </c>
      <c r="Q77" s="13" t="s">
        <v>9</v>
      </c>
      <c r="R77" s="13" t="s">
        <v>10</v>
      </c>
      <c r="S77" s="13" t="s">
        <v>11</v>
      </c>
      <c r="T77" s="72" t="s">
        <v>12</v>
      </c>
      <c r="U77" s="117"/>
      <c r="V77" s="73"/>
      <c r="AR77" s="132"/>
      <c r="AS77" s="133"/>
      <c r="BB77" s="91"/>
    </row>
    <row r="78" spans="2:84" ht="39.75" customHeight="1" thickBot="1" x14ac:dyDescent="0.3">
      <c r="B78" s="134"/>
      <c r="C78" s="118"/>
      <c r="D78" s="74" t="s">
        <v>16</v>
      </c>
      <c r="E78" s="65"/>
      <c r="F78" s="65"/>
      <c r="G78" s="119"/>
      <c r="H78" s="75"/>
      <c r="I78" s="76"/>
      <c r="J78" s="13"/>
      <c r="K78" s="13"/>
      <c r="L78" s="13"/>
      <c r="M78" s="13"/>
      <c r="N78" s="13"/>
      <c r="O78" s="13"/>
      <c r="P78" s="13"/>
      <c r="Q78" s="13"/>
      <c r="R78" s="13"/>
      <c r="S78" s="13"/>
      <c r="T78" s="72"/>
      <c r="U78" s="117"/>
      <c r="V78" s="73"/>
      <c r="X78" s="73" t="s">
        <v>30</v>
      </c>
      <c r="Y78" s="77" t="s">
        <v>23</v>
      </c>
      <c r="Z78" s="77"/>
      <c r="AA78" s="77" t="s">
        <v>39</v>
      </c>
      <c r="AB78" s="78" t="s">
        <v>24</v>
      </c>
      <c r="AC78" s="77" t="s">
        <v>25</v>
      </c>
      <c r="AD78" s="79" t="s">
        <v>40</v>
      </c>
      <c r="AE78" s="79" t="s">
        <v>26</v>
      </c>
      <c r="AF78" s="79" t="s">
        <v>27</v>
      </c>
      <c r="AG78" s="79"/>
      <c r="AH78" s="80" t="s">
        <v>28</v>
      </c>
      <c r="AI78" s="80"/>
      <c r="AJ78" s="80" t="s">
        <v>29</v>
      </c>
      <c r="AK78" s="80" t="s">
        <v>31</v>
      </c>
      <c r="AL78" s="80"/>
      <c r="AM78" s="80" t="s">
        <v>32</v>
      </c>
      <c r="AN78" s="81" t="s">
        <v>33</v>
      </c>
      <c r="AO78" s="81" t="s">
        <v>34</v>
      </c>
      <c r="AP78" s="82" t="s">
        <v>17</v>
      </c>
      <c r="AQ78" s="82" t="s">
        <v>18</v>
      </c>
      <c r="AR78" s="120" t="s">
        <v>17</v>
      </c>
      <c r="AS78" s="120" t="s">
        <v>18</v>
      </c>
      <c r="AT78" s="13"/>
      <c r="BB78" s="91"/>
    </row>
    <row r="79" spans="2:84" ht="16.5" thickBot="1" x14ac:dyDescent="0.3">
      <c r="B79" s="84">
        <v>1</v>
      </c>
      <c r="C79" s="93">
        <f>(B73*-1)+D79</f>
        <v>-1</v>
      </c>
      <c r="D79" s="228">
        <v>0</v>
      </c>
      <c r="E79" s="85" t="s">
        <v>41</v>
      </c>
      <c r="F79" s="85"/>
      <c r="G79" s="85"/>
      <c r="H79" s="85">
        <v>141.96</v>
      </c>
      <c r="I79" s="85">
        <v>102.35299999999999</v>
      </c>
      <c r="J79" s="85">
        <f>+I79-C79</f>
        <v>103.35299999999999</v>
      </c>
      <c r="K79" s="85">
        <f t="shared" ref="K79:K102" si="6">+J79/2</f>
        <v>51.676499999999997</v>
      </c>
      <c r="L79" s="85">
        <f t="shared" ref="L79:L102" si="7">SIN(K79*3.14159265358979/180)</f>
        <v>0.78452210068933803</v>
      </c>
      <c r="M79" s="85">
        <f t="shared" ref="M79:M102" si="8">+L79*H79</f>
        <v>111.37075741385843</v>
      </c>
      <c r="N79" s="85">
        <f t="shared" ref="N79:N102" si="9">+M79*2</f>
        <v>222.74151482771686</v>
      </c>
      <c r="O79" s="85">
        <f>+C79/2</f>
        <v>-0.5</v>
      </c>
      <c r="P79" s="85">
        <f t="shared" ref="P79:P102" si="10">SIN(O79*3.14159265358979/180)</f>
        <v>-8.726535498373926E-3</v>
      </c>
      <c r="Q79" s="85">
        <f t="shared" ref="Q79:Q102" si="11">+P79*N79</f>
        <v>-1.9437617361056534</v>
      </c>
      <c r="R79" s="85">
        <v>89</v>
      </c>
      <c r="S79" s="85">
        <f>+R79+Q79</f>
        <v>87.056238263894343</v>
      </c>
      <c r="T79" s="85">
        <f t="shared" ref="T79:T102" si="12">+S79</f>
        <v>87.056238263894343</v>
      </c>
      <c r="U79" s="85"/>
      <c r="V79" s="85">
        <f>IF(B79&lt;($B$76+1),T79,0)</f>
        <v>87.056238263894343</v>
      </c>
      <c r="W79" s="85"/>
      <c r="X79" s="87">
        <f>SUM(V79:V102)/($B$76)</f>
        <v>42.661479505938026</v>
      </c>
      <c r="Y79" s="88">
        <f>C79</f>
        <v>-1</v>
      </c>
      <c r="Z79" s="88"/>
      <c r="AA79" s="112">
        <f>70.87240284-Y79</f>
        <v>71.872402840000007</v>
      </c>
      <c r="AB79" s="121">
        <f t="shared" ref="AB79:AB102" si="13">SIN(AA79*3.14159265358979/180)</f>
        <v>0.95036598055997923</v>
      </c>
      <c r="AC79" s="122">
        <f>+AB79*183.1094</f>
        <v>174.02094448074945</v>
      </c>
      <c r="AD79" s="123">
        <f>38.97596699+Y79</f>
        <v>37.975966990000003</v>
      </c>
      <c r="AE79" s="124">
        <f>SIN(AD79*3.14159265358979/180)</f>
        <v>0.61533088600305919</v>
      </c>
      <c r="AF79" s="125">
        <f>+AE79*141.4955</f>
        <v>87.066551380445858</v>
      </c>
      <c r="AG79" s="125"/>
      <c r="AH79" s="126">
        <f>18*B76</f>
        <v>432</v>
      </c>
      <c r="AI79" s="126"/>
      <c r="AJ79" s="126">
        <f>+AF79+AC79</f>
        <v>261.08749586119529</v>
      </c>
      <c r="AK79" s="89">
        <f>+V79-AF79</f>
        <v>-1.0313116551515122E-2</v>
      </c>
      <c r="AL79" s="89"/>
      <c r="AM79" s="89">
        <f>+X79-AK79</f>
        <v>42.671792622489541</v>
      </c>
      <c r="AN79" s="90">
        <f>+((AJ79-AM79)/AJ79)*AH79</f>
        <v>361.39449531234595</v>
      </c>
      <c r="AO79" s="90">
        <f>+(AM79/AJ79)*AH79</f>
        <v>70.605504687654047</v>
      </c>
      <c r="AP79" s="135">
        <f t="shared" ref="AP79:AP102" si="14">2*$D$29/AN79</f>
        <v>11.068237208601866</v>
      </c>
      <c r="AQ79" s="135">
        <f t="shared" ref="AQ79:AQ102" si="15">2*$F$29/AO79</f>
        <v>56.652806572168487</v>
      </c>
      <c r="AR79" s="127">
        <f>ABS(AP79)</f>
        <v>11.068237208601866</v>
      </c>
      <c r="AS79" s="127">
        <f>ABS(AQ79)</f>
        <v>56.652806572168487</v>
      </c>
      <c r="BB79" s="91"/>
    </row>
    <row r="80" spans="2:84" ht="16.5" thickBot="1" x14ac:dyDescent="0.3">
      <c r="B80" s="92">
        <v>2</v>
      </c>
      <c r="C80" s="93"/>
      <c r="D80" s="228">
        <v>0</v>
      </c>
      <c r="E80" s="85" t="s">
        <v>42</v>
      </c>
      <c r="F80" s="85"/>
      <c r="G80" s="85"/>
      <c r="H80" s="85">
        <v>141.96</v>
      </c>
      <c r="I80" s="85">
        <v>102.35299999999999</v>
      </c>
      <c r="J80" s="85">
        <f t="shared" ref="J80:J102" si="16">+I80-D80</f>
        <v>102.35299999999999</v>
      </c>
      <c r="K80" s="85">
        <f t="shared" si="6"/>
        <v>51.176499999999997</v>
      </c>
      <c r="L80" s="85">
        <f t="shared" si="7"/>
        <v>0.77908089634570166</v>
      </c>
      <c r="M80" s="85">
        <f t="shared" si="8"/>
        <v>110.59832404523581</v>
      </c>
      <c r="N80" s="85">
        <f t="shared" si="9"/>
        <v>221.19664809047163</v>
      </c>
      <c r="O80" s="85">
        <f>+C79+(D80/2)</f>
        <v>-1</v>
      </c>
      <c r="P80" s="85">
        <f t="shared" si="10"/>
        <v>-1.7452406437283494E-2</v>
      </c>
      <c r="Q80" s="85">
        <f t="shared" si="11"/>
        <v>-3.8604138050396788</v>
      </c>
      <c r="R80" s="85">
        <f t="shared" ref="R80:R102" si="17">+T79</f>
        <v>87.056238263894343</v>
      </c>
      <c r="S80" s="85">
        <f>+R80+Q80</f>
        <v>83.195824458854659</v>
      </c>
      <c r="T80" s="85">
        <f t="shared" si="12"/>
        <v>83.195824458854659</v>
      </c>
      <c r="U80" s="85"/>
      <c r="V80" s="85">
        <f t="shared" ref="V80:V102" si="18">IF(B80&lt;($B$76+1),T80,0)</f>
        <v>83.195824458854659</v>
      </c>
      <c r="W80" s="85"/>
      <c r="X80" s="87">
        <f t="shared" ref="X80:X102" si="19">SUM(V80:V103)/($B$76)</f>
        <v>39.034136244942431</v>
      </c>
      <c r="Y80" s="88">
        <f>SUM(D80)+$C$79</f>
        <v>-1</v>
      </c>
      <c r="Z80" s="88"/>
      <c r="AA80" s="112">
        <f>70.87240284-Y80</f>
        <v>71.872402840000007</v>
      </c>
      <c r="AB80" s="121">
        <f t="shared" si="13"/>
        <v>0.95036598055997923</v>
      </c>
      <c r="AC80" s="122">
        <f t="shared" ref="AC80:AC102" si="20">+AB80*183.1094</f>
        <v>174.02094448074945</v>
      </c>
      <c r="AD80" s="123">
        <f t="shared" ref="AD80:AD102" si="21">38.97596699+Y80</f>
        <v>37.975966990000003</v>
      </c>
      <c r="AE80" s="124">
        <f t="shared" ref="AE80:AE102" si="22">SIN(AD80*3.14159265358979/180)</f>
        <v>0.61533088600305919</v>
      </c>
      <c r="AF80" s="125">
        <f t="shared" ref="AF80:AF102" si="23">+AE80*141.4955</f>
        <v>87.066551380445858</v>
      </c>
      <c r="AG80" s="125"/>
      <c r="AH80" s="126">
        <f>18*($B$76-B79)</f>
        <v>414</v>
      </c>
      <c r="AI80" s="126"/>
      <c r="AJ80" s="126">
        <f t="shared" ref="AJ80:AJ102" si="24">+AF80+AC80</f>
        <v>261.08749586119529</v>
      </c>
      <c r="AK80" s="89">
        <f>+V80-AF80</f>
        <v>-3.8707269215911992</v>
      </c>
      <c r="AL80" s="89"/>
      <c r="AM80" s="89">
        <f>+X80-AK80</f>
        <v>42.90486316653363</v>
      </c>
      <c r="AN80" s="90">
        <f t="shared" ref="AN80:AN102" si="25">+((AJ80-AM80)/AJ80)*AH80</f>
        <v>345.96681713019206</v>
      </c>
      <c r="AO80" s="90">
        <f t="shared" ref="AO80:AO102" si="26">+(AM80/AJ80)*AH80</f>
        <v>68.033182869807945</v>
      </c>
      <c r="AP80" s="135">
        <f t="shared" si="14"/>
        <v>11.561802467589674</v>
      </c>
      <c r="AQ80" s="135">
        <f t="shared" si="15"/>
        <v>58.794838507770848</v>
      </c>
      <c r="AR80" s="127">
        <f t="shared" ref="AR80:AS102" si="27">ABS(AP80)</f>
        <v>11.561802467589674</v>
      </c>
      <c r="AS80" s="127">
        <f t="shared" si="27"/>
        <v>58.794838507770848</v>
      </c>
      <c r="BB80" s="91"/>
    </row>
    <row r="81" spans="2:54" ht="16.5" thickBot="1" x14ac:dyDescent="0.3">
      <c r="B81" s="92">
        <v>3</v>
      </c>
      <c r="C81" s="93"/>
      <c r="D81" s="228">
        <v>0</v>
      </c>
      <c r="E81" s="85" t="s">
        <v>42</v>
      </c>
      <c r="F81" s="85"/>
      <c r="G81" s="85"/>
      <c r="H81" s="85">
        <v>141.96</v>
      </c>
      <c r="I81" s="85">
        <v>102.35299999999999</v>
      </c>
      <c r="J81" s="85">
        <f t="shared" si="16"/>
        <v>102.35299999999999</v>
      </c>
      <c r="K81" s="85">
        <f t="shared" si="6"/>
        <v>51.176499999999997</v>
      </c>
      <c r="L81" s="85">
        <f t="shared" si="7"/>
        <v>0.77908089634570166</v>
      </c>
      <c r="M81" s="85">
        <f t="shared" si="8"/>
        <v>110.59832404523581</v>
      </c>
      <c r="N81" s="85">
        <f t="shared" si="9"/>
        <v>221.19664809047163</v>
      </c>
      <c r="O81" s="85">
        <f>+C79+D80+(D81/2)</f>
        <v>-1</v>
      </c>
      <c r="P81" s="85">
        <f t="shared" si="10"/>
        <v>-1.7452406437283494E-2</v>
      </c>
      <c r="Q81" s="85">
        <f t="shared" si="11"/>
        <v>-3.8604138050396788</v>
      </c>
      <c r="R81" s="85">
        <f t="shared" si="17"/>
        <v>83.195824458854659</v>
      </c>
      <c r="S81" s="85">
        <f t="shared" ref="S81:S102" si="28">+S80+Q81</f>
        <v>79.335410653814975</v>
      </c>
      <c r="T81" s="85">
        <f t="shared" si="12"/>
        <v>79.335410653814975</v>
      </c>
      <c r="U81" s="85"/>
      <c r="V81" s="85">
        <f t="shared" si="18"/>
        <v>79.335410653814975</v>
      </c>
      <c r="W81" s="85"/>
      <c r="X81" s="87">
        <f t="shared" si="19"/>
        <v>35.567643559156828</v>
      </c>
      <c r="Y81" s="88">
        <f t="shared" ref="Y81:Y102" si="29">SUM(D81)+$C$79</f>
        <v>-1</v>
      </c>
      <c r="Z81" s="88"/>
      <c r="AA81" s="112">
        <f t="shared" ref="AA81:AA102" si="30">70.87240284-Y81</f>
        <v>71.872402840000007</v>
      </c>
      <c r="AB81" s="121">
        <f t="shared" si="13"/>
        <v>0.95036598055997923</v>
      </c>
      <c r="AC81" s="122">
        <f t="shared" si="20"/>
        <v>174.02094448074945</v>
      </c>
      <c r="AD81" s="123">
        <f t="shared" si="21"/>
        <v>37.975966990000003</v>
      </c>
      <c r="AE81" s="124">
        <f t="shared" si="22"/>
        <v>0.61533088600305919</v>
      </c>
      <c r="AF81" s="125">
        <f t="shared" si="23"/>
        <v>87.066551380445858</v>
      </c>
      <c r="AG81" s="125"/>
      <c r="AH81" s="126">
        <f t="shared" ref="AH81:AH102" si="31">18*($B$76-B80)</f>
        <v>396</v>
      </c>
      <c r="AI81" s="126"/>
      <c r="AJ81" s="126">
        <f t="shared" si="24"/>
        <v>261.08749586119529</v>
      </c>
      <c r="AK81" s="89">
        <f>+V81-AF81</f>
        <v>-7.7311407266308834</v>
      </c>
      <c r="AL81" s="89"/>
      <c r="AM81" s="89">
        <f>+X81-AK81</f>
        <v>43.298784285787711</v>
      </c>
      <c r="AN81" s="90">
        <f t="shared" si="25"/>
        <v>330.32730847329583</v>
      </c>
      <c r="AO81" s="90">
        <f t="shared" si="26"/>
        <v>65.672691526704185</v>
      </c>
      <c r="AP81" s="135">
        <f t="shared" si="14"/>
        <v>12.109201683890953</v>
      </c>
      <c r="AQ81" s="135">
        <f t="shared" si="15"/>
        <v>60.908117316518059</v>
      </c>
      <c r="AR81" s="127">
        <f t="shared" si="27"/>
        <v>12.109201683890953</v>
      </c>
      <c r="AS81" s="127">
        <f t="shared" si="27"/>
        <v>60.908117316518059</v>
      </c>
      <c r="BB81" s="91"/>
    </row>
    <row r="82" spans="2:54" ht="16.5" thickBot="1" x14ac:dyDescent="0.3">
      <c r="B82" s="92">
        <v>4</v>
      </c>
      <c r="C82" s="93"/>
      <c r="D82" s="228">
        <v>0</v>
      </c>
      <c r="E82" s="85" t="s">
        <v>42</v>
      </c>
      <c r="F82" s="85"/>
      <c r="G82" s="85"/>
      <c r="H82" s="85">
        <v>141.96</v>
      </c>
      <c r="I82" s="85">
        <v>102.35299999999999</v>
      </c>
      <c r="J82" s="85">
        <f t="shared" si="16"/>
        <v>102.35299999999999</v>
      </c>
      <c r="K82" s="85">
        <f t="shared" si="6"/>
        <v>51.176499999999997</v>
      </c>
      <c r="L82" s="85">
        <f t="shared" si="7"/>
        <v>0.77908089634570166</v>
      </c>
      <c r="M82" s="85">
        <f t="shared" si="8"/>
        <v>110.59832404523581</v>
      </c>
      <c r="N82" s="85">
        <f t="shared" si="9"/>
        <v>221.19664809047163</v>
      </c>
      <c r="O82" s="85">
        <f>+C79+D80+D81+(D82/2)</f>
        <v>-1</v>
      </c>
      <c r="P82" s="85">
        <f t="shared" si="10"/>
        <v>-1.7452406437283494E-2</v>
      </c>
      <c r="Q82" s="85">
        <f t="shared" si="11"/>
        <v>-3.8604138050396788</v>
      </c>
      <c r="R82" s="85">
        <f t="shared" si="17"/>
        <v>79.335410653814975</v>
      </c>
      <c r="S82" s="85">
        <f t="shared" si="28"/>
        <v>75.474996848775291</v>
      </c>
      <c r="T82" s="85">
        <f t="shared" si="12"/>
        <v>75.474996848775291</v>
      </c>
      <c r="U82" s="85"/>
      <c r="V82" s="85">
        <f t="shared" si="18"/>
        <v>75.474996848775291</v>
      </c>
      <c r="W82" s="85"/>
      <c r="X82" s="87">
        <f t="shared" si="19"/>
        <v>32.262001448581202</v>
      </c>
      <c r="Y82" s="88">
        <f t="shared" si="29"/>
        <v>-1</v>
      </c>
      <c r="Z82" s="88"/>
      <c r="AA82" s="112">
        <f t="shared" si="30"/>
        <v>71.872402840000007</v>
      </c>
      <c r="AB82" s="121">
        <f t="shared" si="13"/>
        <v>0.95036598055997923</v>
      </c>
      <c r="AC82" s="122">
        <f t="shared" si="20"/>
        <v>174.02094448074945</v>
      </c>
      <c r="AD82" s="123">
        <f t="shared" si="21"/>
        <v>37.975966990000003</v>
      </c>
      <c r="AE82" s="124">
        <f t="shared" si="22"/>
        <v>0.61533088600305919</v>
      </c>
      <c r="AF82" s="125">
        <f t="shared" si="23"/>
        <v>87.066551380445858</v>
      </c>
      <c r="AG82" s="125"/>
      <c r="AH82" s="126">
        <f t="shared" si="31"/>
        <v>378</v>
      </c>
      <c r="AI82" s="126"/>
      <c r="AJ82" s="126">
        <f t="shared" si="24"/>
        <v>261.08749586119529</v>
      </c>
      <c r="AK82" s="89">
        <f>+V82-AF82</f>
        <v>-11.591554531670567</v>
      </c>
      <c r="AL82" s="89"/>
      <c r="AM82" s="89">
        <f t="shared" ref="AM82:AM102" si="32">+X82-AK82</f>
        <v>43.85355598025177</v>
      </c>
      <c r="AN82" s="90">
        <f t="shared" si="25"/>
        <v>314.50923761838067</v>
      </c>
      <c r="AO82" s="90">
        <f t="shared" si="26"/>
        <v>63.490762381619319</v>
      </c>
      <c r="AP82" s="135">
        <f t="shared" si="14"/>
        <v>12.718227389090305</v>
      </c>
      <c r="AQ82" s="135">
        <f t="shared" si="15"/>
        <v>63.001291053295127</v>
      </c>
      <c r="AR82" s="127">
        <f t="shared" si="27"/>
        <v>12.718227389090305</v>
      </c>
      <c r="AS82" s="127">
        <f t="shared" si="27"/>
        <v>63.001291053295127</v>
      </c>
      <c r="BB82" s="91"/>
    </row>
    <row r="83" spans="2:54" ht="16.5" thickBot="1" x14ac:dyDescent="0.3">
      <c r="B83" s="92">
        <v>5</v>
      </c>
      <c r="C83" s="93"/>
      <c r="D83" s="228">
        <v>0</v>
      </c>
      <c r="E83" s="85" t="s">
        <v>42</v>
      </c>
      <c r="F83" s="85"/>
      <c r="G83" s="85"/>
      <c r="H83" s="85">
        <v>141.96</v>
      </c>
      <c r="I83" s="85">
        <v>102.35299999999999</v>
      </c>
      <c r="J83" s="85">
        <f t="shared" si="16"/>
        <v>102.35299999999999</v>
      </c>
      <c r="K83" s="85">
        <f t="shared" si="6"/>
        <v>51.176499999999997</v>
      </c>
      <c r="L83" s="85">
        <f t="shared" si="7"/>
        <v>0.77908089634570166</v>
      </c>
      <c r="M83" s="85">
        <f t="shared" si="8"/>
        <v>110.59832404523581</v>
      </c>
      <c r="N83" s="85">
        <f t="shared" si="9"/>
        <v>221.19664809047163</v>
      </c>
      <c r="O83" s="85">
        <f>+C79+D80+D81+D82+(D83/2)</f>
        <v>-1</v>
      </c>
      <c r="P83" s="85">
        <f t="shared" si="10"/>
        <v>-1.7452406437283494E-2</v>
      </c>
      <c r="Q83" s="85">
        <f t="shared" si="11"/>
        <v>-3.8604138050396788</v>
      </c>
      <c r="R83" s="85">
        <f t="shared" si="17"/>
        <v>75.474996848775291</v>
      </c>
      <c r="S83" s="85">
        <f t="shared" si="28"/>
        <v>71.614583043735607</v>
      </c>
      <c r="T83" s="85">
        <f t="shared" si="12"/>
        <v>71.614583043735607</v>
      </c>
      <c r="U83" s="85"/>
      <c r="V83" s="85">
        <f t="shared" si="18"/>
        <v>71.614583043735607</v>
      </c>
      <c r="W83" s="85"/>
      <c r="X83" s="87">
        <f t="shared" si="19"/>
        <v>29.117209913215561</v>
      </c>
      <c r="Y83" s="88">
        <f t="shared" si="29"/>
        <v>-1</v>
      </c>
      <c r="Z83" s="88"/>
      <c r="AA83" s="112">
        <f t="shared" si="30"/>
        <v>71.872402840000007</v>
      </c>
      <c r="AB83" s="121">
        <f t="shared" si="13"/>
        <v>0.95036598055997923</v>
      </c>
      <c r="AC83" s="122">
        <f t="shared" si="20"/>
        <v>174.02094448074945</v>
      </c>
      <c r="AD83" s="123">
        <f t="shared" si="21"/>
        <v>37.975966990000003</v>
      </c>
      <c r="AE83" s="124">
        <f t="shared" si="22"/>
        <v>0.61533088600305919</v>
      </c>
      <c r="AF83" s="125">
        <f t="shared" si="23"/>
        <v>87.066551380445858</v>
      </c>
      <c r="AG83" s="125"/>
      <c r="AH83" s="126">
        <f t="shared" si="31"/>
        <v>360</v>
      </c>
      <c r="AI83" s="126"/>
      <c r="AJ83" s="126">
        <f t="shared" si="24"/>
        <v>261.08749586119529</v>
      </c>
      <c r="AK83" s="89">
        <f t="shared" ref="AK83:AK102" si="33">+V83-AF83</f>
        <v>-15.451968336710252</v>
      </c>
      <c r="AL83" s="89"/>
      <c r="AM83" s="89">
        <f t="shared" si="32"/>
        <v>44.569178249925812</v>
      </c>
      <c r="AN83" s="90">
        <f t="shared" si="25"/>
        <v>298.54587284217007</v>
      </c>
      <c r="AO83" s="90">
        <f t="shared" si="26"/>
        <v>61.454127157829937</v>
      </c>
      <c r="AP83" s="135">
        <f t="shared" si="14"/>
        <v>13.398275989950291</v>
      </c>
      <c r="AQ83" s="135">
        <f t="shared" si="15"/>
        <v>65.089200432820007</v>
      </c>
      <c r="AR83" s="127">
        <f t="shared" si="27"/>
        <v>13.398275989950291</v>
      </c>
      <c r="AS83" s="127">
        <f t="shared" si="27"/>
        <v>65.089200432820007</v>
      </c>
      <c r="BB83" s="91"/>
    </row>
    <row r="84" spans="2:54" ht="16.5" thickBot="1" x14ac:dyDescent="0.3">
      <c r="B84" s="92">
        <v>6</v>
      </c>
      <c r="C84" s="93"/>
      <c r="D84" s="228">
        <v>0</v>
      </c>
      <c r="E84" s="85" t="s">
        <v>42</v>
      </c>
      <c r="F84" s="85"/>
      <c r="G84" s="85"/>
      <c r="H84" s="85">
        <v>141.96</v>
      </c>
      <c r="I84" s="85">
        <v>102.35299999999999</v>
      </c>
      <c r="J84" s="85">
        <f t="shared" si="16"/>
        <v>102.35299999999999</v>
      </c>
      <c r="K84" s="85">
        <f t="shared" si="6"/>
        <v>51.176499999999997</v>
      </c>
      <c r="L84" s="85">
        <f t="shared" si="7"/>
        <v>0.77908089634570166</v>
      </c>
      <c r="M84" s="85">
        <f t="shared" si="8"/>
        <v>110.59832404523581</v>
      </c>
      <c r="N84" s="85">
        <f t="shared" si="9"/>
        <v>221.19664809047163</v>
      </c>
      <c r="O84" s="85">
        <f>+C79+D80+D81+D82+D83+(D84/2)</f>
        <v>-1</v>
      </c>
      <c r="P84" s="85">
        <f t="shared" si="10"/>
        <v>-1.7452406437283494E-2</v>
      </c>
      <c r="Q84" s="85">
        <f t="shared" si="11"/>
        <v>-3.8604138050396788</v>
      </c>
      <c r="R84" s="85">
        <f t="shared" si="17"/>
        <v>71.614583043735607</v>
      </c>
      <c r="S84" s="85">
        <f t="shared" si="28"/>
        <v>67.754169238695923</v>
      </c>
      <c r="T84" s="85">
        <f t="shared" si="12"/>
        <v>67.754169238695923</v>
      </c>
      <c r="U84" s="85"/>
      <c r="V84" s="85">
        <f t="shared" si="18"/>
        <v>67.754169238695923</v>
      </c>
      <c r="W84" s="85"/>
      <c r="X84" s="87">
        <f t="shared" si="19"/>
        <v>26.1332689530599</v>
      </c>
      <c r="Y84" s="88">
        <f t="shared" si="29"/>
        <v>-1</v>
      </c>
      <c r="Z84" s="88"/>
      <c r="AA84" s="112">
        <f t="shared" si="30"/>
        <v>71.872402840000007</v>
      </c>
      <c r="AB84" s="121">
        <f t="shared" si="13"/>
        <v>0.95036598055997923</v>
      </c>
      <c r="AC84" s="122">
        <f t="shared" si="20"/>
        <v>174.02094448074945</v>
      </c>
      <c r="AD84" s="123">
        <f t="shared" si="21"/>
        <v>37.975966990000003</v>
      </c>
      <c r="AE84" s="124">
        <f t="shared" si="22"/>
        <v>0.61533088600305919</v>
      </c>
      <c r="AF84" s="125">
        <f t="shared" si="23"/>
        <v>87.066551380445858</v>
      </c>
      <c r="AG84" s="125"/>
      <c r="AH84" s="126">
        <f t="shared" si="31"/>
        <v>342</v>
      </c>
      <c r="AI84" s="126"/>
      <c r="AJ84" s="126">
        <f t="shared" si="24"/>
        <v>261.08749586119529</v>
      </c>
      <c r="AK84" s="89">
        <f t="shared" si="33"/>
        <v>-19.312382141749936</v>
      </c>
      <c r="AL84" s="89"/>
      <c r="AM84" s="89">
        <f t="shared" si="32"/>
        <v>45.445651094809833</v>
      </c>
      <c r="AN84" s="90">
        <f t="shared" si="25"/>
        <v>282.47048242138743</v>
      </c>
      <c r="AO84" s="90">
        <f t="shared" si="26"/>
        <v>59.529517578612577</v>
      </c>
      <c r="AP84" s="135">
        <f t="shared" si="14"/>
        <v>14.160771652001602</v>
      </c>
      <c r="AQ84" s="135">
        <f t="shared" si="15"/>
        <v>67.193556452355608</v>
      </c>
      <c r="AR84" s="127">
        <f t="shared" si="27"/>
        <v>14.160771652001602</v>
      </c>
      <c r="AS84" s="127">
        <f t="shared" si="27"/>
        <v>67.193556452355608</v>
      </c>
      <c r="BB84" s="91"/>
    </row>
    <row r="85" spans="2:54" ht="16.5" thickBot="1" x14ac:dyDescent="0.3">
      <c r="B85" s="92">
        <v>7</v>
      </c>
      <c r="C85" s="93"/>
      <c r="D85" s="228">
        <v>0</v>
      </c>
      <c r="E85" s="85" t="s">
        <v>42</v>
      </c>
      <c r="F85" s="85"/>
      <c r="G85" s="85"/>
      <c r="H85" s="85">
        <v>141.96</v>
      </c>
      <c r="I85" s="85">
        <v>102.35299999999999</v>
      </c>
      <c r="J85" s="85">
        <f t="shared" si="16"/>
        <v>102.35299999999999</v>
      </c>
      <c r="K85" s="85">
        <f t="shared" si="6"/>
        <v>51.176499999999997</v>
      </c>
      <c r="L85" s="85">
        <f t="shared" si="7"/>
        <v>0.77908089634570166</v>
      </c>
      <c r="M85" s="85">
        <f t="shared" si="8"/>
        <v>110.59832404523581</v>
      </c>
      <c r="N85" s="85">
        <f t="shared" si="9"/>
        <v>221.19664809047163</v>
      </c>
      <c r="O85" s="85">
        <f>+C79+D80+D81+D82+D83+D84+(D85/2)</f>
        <v>-1</v>
      </c>
      <c r="P85" s="85">
        <f t="shared" si="10"/>
        <v>-1.7452406437283494E-2</v>
      </c>
      <c r="Q85" s="85">
        <f t="shared" si="11"/>
        <v>-3.8604138050396788</v>
      </c>
      <c r="R85" s="85">
        <f t="shared" si="17"/>
        <v>67.754169238695923</v>
      </c>
      <c r="S85" s="85">
        <f t="shared" si="28"/>
        <v>63.893755433656246</v>
      </c>
      <c r="T85" s="85">
        <f t="shared" si="12"/>
        <v>63.893755433656246</v>
      </c>
      <c r="U85" s="85"/>
      <c r="V85" s="85">
        <f t="shared" si="18"/>
        <v>63.893755433656246</v>
      </c>
      <c r="W85" s="85"/>
      <c r="X85" s="87">
        <f t="shared" si="19"/>
        <v>23.310178568114239</v>
      </c>
      <c r="Y85" s="88">
        <f t="shared" si="29"/>
        <v>-1</v>
      </c>
      <c r="Z85" s="88"/>
      <c r="AA85" s="112">
        <f t="shared" si="30"/>
        <v>71.872402840000007</v>
      </c>
      <c r="AB85" s="121">
        <f t="shared" si="13"/>
        <v>0.95036598055997923</v>
      </c>
      <c r="AC85" s="122">
        <f t="shared" si="20"/>
        <v>174.02094448074945</v>
      </c>
      <c r="AD85" s="123">
        <f t="shared" si="21"/>
        <v>37.975966990000003</v>
      </c>
      <c r="AE85" s="124">
        <f t="shared" si="22"/>
        <v>0.61533088600305919</v>
      </c>
      <c r="AF85" s="125">
        <f t="shared" si="23"/>
        <v>87.066551380445858</v>
      </c>
      <c r="AG85" s="125"/>
      <c r="AH85" s="126">
        <f t="shared" si="31"/>
        <v>324</v>
      </c>
      <c r="AI85" s="126"/>
      <c r="AJ85" s="126">
        <f t="shared" si="24"/>
        <v>261.08749586119529</v>
      </c>
      <c r="AK85" s="89">
        <f t="shared" si="33"/>
        <v>-23.172795946789613</v>
      </c>
      <c r="AL85" s="89"/>
      <c r="AM85" s="89">
        <f t="shared" si="32"/>
        <v>46.482974514903852</v>
      </c>
      <c r="AN85" s="90">
        <f t="shared" si="25"/>
        <v>266.3163346327562</v>
      </c>
      <c r="AO85" s="90">
        <f t="shared" si="26"/>
        <v>57.683665367243826</v>
      </c>
      <c r="AP85" s="135">
        <f t="shared" si="14"/>
        <v>15.019732099857501</v>
      </c>
      <c r="AQ85" s="135">
        <f t="shared" si="15"/>
        <v>69.34372104362555</v>
      </c>
      <c r="AR85" s="127">
        <f t="shared" si="27"/>
        <v>15.019732099857501</v>
      </c>
      <c r="AS85" s="127">
        <f t="shared" si="27"/>
        <v>69.34372104362555</v>
      </c>
      <c r="BB85" s="91"/>
    </row>
    <row r="86" spans="2:54" ht="16.5" thickBot="1" x14ac:dyDescent="0.3">
      <c r="B86" s="92">
        <v>8</v>
      </c>
      <c r="C86" s="93"/>
      <c r="D86" s="228">
        <v>0</v>
      </c>
      <c r="E86" s="85" t="s">
        <v>42</v>
      </c>
      <c r="F86" s="85"/>
      <c r="G86" s="85"/>
      <c r="H86" s="85">
        <v>141.96</v>
      </c>
      <c r="I86" s="85">
        <v>102.35299999999999</v>
      </c>
      <c r="J86" s="85">
        <f t="shared" si="16"/>
        <v>102.35299999999999</v>
      </c>
      <c r="K86" s="85">
        <f t="shared" si="6"/>
        <v>51.176499999999997</v>
      </c>
      <c r="L86" s="85">
        <f t="shared" si="7"/>
        <v>0.77908089634570166</v>
      </c>
      <c r="M86" s="85">
        <f t="shared" si="8"/>
        <v>110.59832404523581</v>
      </c>
      <c r="N86" s="85">
        <f t="shared" si="9"/>
        <v>221.19664809047163</v>
      </c>
      <c r="O86" s="85">
        <f>+C79+D80+D81+D82+D83+D84+D85+(D86/2)</f>
        <v>-1</v>
      </c>
      <c r="P86" s="85">
        <f t="shared" si="10"/>
        <v>-1.7452406437283494E-2</v>
      </c>
      <c r="Q86" s="85">
        <f t="shared" si="11"/>
        <v>-3.8604138050396788</v>
      </c>
      <c r="R86" s="85">
        <f t="shared" si="17"/>
        <v>63.893755433656246</v>
      </c>
      <c r="S86" s="85">
        <f t="shared" si="28"/>
        <v>60.033341628616569</v>
      </c>
      <c r="T86" s="85">
        <f t="shared" si="12"/>
        <v>60.033341628616569</v>
      </c>
      <c r="U86" s="85"/>
      <c r="V86" s="85">
        <f t="shared" si="18"/>
        <v>60.033341628616569</v>
      </c>
      <c r="W86" s="85"/>
      <c r="X86" s="87">
        <f t="shared" si="19"/>
        <v>20.647938758378562</v>
      </c>
      <c r="Y86" s="88">
        <f t="shared" si="29"/>
        <v>-1</v>
      </c>
      <c r="Z86" s="88"/>
      <c r="AA86" s="112">
        <f t="shared" si="30"/>
        <v>71.872402840000007</v>
      </c>
      <c r="AB86" s="121">
        <f t="shared" si="13"/>
        <v>0.95036598055997923</v>
      </c>
      <c r="AC86" s="122">
        <f t="shared" si="20"/>
        <v>174.02094448074945</v>
      </c>
      <c r="AD86" s="123">
        <f t="shared" si="21"/>
        <v>37.975966990000003</v>
      </c>
      <c r="AE86" s="124">
        <f t="shared" si="22"/>
        <v>0.61533088600305919</v>
      </c>
      <c r="AF86" s="125">
        <f t="shared" si="23"/>
        <v>87.066551380445858</v>
      </c>
      <c r="AG86" s="125"/>
      <c r="AH86" s="126">
        <f t="shared" si="31"/>
        <v>306</v>
      </c>
      <c r="AI86" s="126"/>
      <c r="AJ86" s="126">
        <f t="shared" si="24"/>
        <v>261.08749586119529</v>
      </c>
      <c r="AK86" s="89">
        <f t="shared" si="33"/>
        <v>-27.03320975182929</v>
      </c>
      <c r="AL86" s="89"/>
      <c r="AM86" s="89">
        <f t="shared" si="32"/>
        <v>47.681148510207848</v>
      </c>
      <c r="AN86" s="90">
        <f t="shared" si="25"/>
        <v>250.11669775299976</v>
      </c>
      <c r="AO86" s="90">
        <f t="shared" si="26"/>
        <v>55.883302247000238</v>
      </c>
      <c r="AP86" s="135">
        <f t="shared" si="14"/>
        <v>15.992534828482983</v>
      </c>
      <c r="AQ86" s="135">
        <f t="shared" si="15"/>
        <v>71.577731436132453</v>
      </c>
      <c r="AR86" s="127">
        <f t="shared" si="27"/>
        <v>15.992534828482983</v>
      </c>
      <c r="AS86" s="127">
        <f t="shared" si="27"/>
        <v>71.577731436132453</v>
      </c>
      <c r="BB86" s="91"/>
    </row>
    <row r="87" spans="2:54" ht="16.5" thickBot="1" x14ac:dyDescent="0.3">
      <c r="B87" s="92">
        <v>9</v>
      </c>
      <c r="C87" s="93"/>
      <c r="D87" s="228">
        <v>0</v>
      </c>
      <c r="E87" s="85" t="s">
        <v>42</v>
      </c>
      <c r="F87" s="85"/>
      <c r="G87" s="85"/>
      <c r="H87" s="85">
        <v>141.96</v>
      </c>
      <c r="I87" s="85">
        <v>102.35299999999999</v>
      </c>
      <c r="J87" s="85">
        <f t="shared" si="16"/>
        <v>102.35299999999999</v>
      </c>
      <c r="K87" s="85">
        <f t="shared" si="6"/>
        <v>51.176499999999997</v>
      </c>
      <c r="L87" s="85">
        <f t="shared" si="7"/>
        <v>0.77908089634570166</v>
      </c>
      <c r="M87" s="85">
        <f t="shared" si="8"/>
        <v>110.59832404523581</v>
      </c>
      <c r="N87" s="85">
        <f t="shared" si="9"/>
        <v>221.19664809047163</v>
      </c>
      <c r="O87" s="85">
        <f>+C79+D80+D81+D82+D83+D84+D85+D86+(D87/2)</f>
        <v>-1</v>
      </c>
      <c r="P87" s="85">
        <f t="shared" si="10"/>
        <v>-1.7452406437283494E-2</v>
      </c>
      <c r="Q87" s="85">
        <f t="shared" si="11"/>
        <v>-3.8604138050396788</v>
      </c>
      <c r="R87" s="85">
        <f t="shared" si="17"/>
        <v>60.033341628616569</v>
      </c>
      <c r="S87" s="85">
        <f t="shared" si="28"/>
        <v>56.172927823576892</v>
      </c>
      <c r="T87" s="85">
        <f t="shared" si="12"/>
        <v>56.172927823576892</v>
      </c>
      <c r="U87" s="85"/>
      <c r="V87" s="85">
        <f t="shared" si="18"/>
        <v>56.172927823576892</v>
      </c>
      <c r="W87" s="85"/>
      <c r="X87" s="87">
        <f t="shared" si="19"/>
        <v>18.146549523852872</v>
      </c>
      <c r="Y87" s="88">
        <f t="shared" si="29"/>
        <v>-1</v>
      </c>
      <c r="Z87" s="88"/>
      <c r="AA87" s="112">
        <f t="shared" si="30"/>
        <v>71.872402840000007</v>
      </c>
      <c r="AB87" s="121">
        <f t="shared" si="13"/>
        <v>0.95036598055997923</v>
      </c>
      <c r="AC87" s="122">
        <f t="shared" si="20"/>
        <v>174.02094448074945</v>
      </c>
      <c r="AD87" s="123">
        <f t="shared" si="21"/>
        <v>37.975966990000003</v>
      </c>
      <c r="AE87" s="124">
        <f t="shared" si="22"/>
        <v>0.61533088600305919</v>
      </c>
      <c r="AF87" s="125">
        <f t="shared" si="23"/>
        <v>87.066551380445858</v>
      </c>
      <c r="AG87" s="125"/>
      <c r="AH87" s="126">
        <f t="shared" si="31"/>
        <v>288</v>
      </c>
      <c r="AI87" s="126"/>
      <c r="AJ87" s="126">
        <f t="shared" si="24"/>
        <v>261.08749586119529</v>
      </c>
      <c r="AK87" s="89">
        <f t="shared" si="33"/>
        <v>-30.893623556868967</v>
      </c>
      <c r="AL87" s="89"/>
      <c r="AM87" s="89">
        <f t="shared" si="32"/>
        <v>49.040173080721843</v>
      </c>
      <c r="AN87" s="90">
        <f t="shared" si="25"/>
        <v>233.90484005884161</v>
      </c>
      <c r="AO87" s="90">
        <f t="shared" si="26"/>
        <v>54.0951599411584</v>
      </c>
      <c r="AP87" s="135">
        <f t="shared" si="14"/>
        <v>17.100971484787365</v>
      </c>
      <c r="AQ87" s="135">
        <f t="shared" si="15"/>
        <v>73.943768802069712</v>
      </c>
      <c r="AR87" s="127">
        <f t="shared" si="27"/>
        <v>17.100971484787365</v>
      </c>
      <c r="AS87" s="127">
        <f t="shared" si="27"/>
        <v>73.943768802069712</v>
      </c>
    </row>
    <row r="88" spans="2:54" ht="16.5" thickBot="1" x14ac:dyDescent="0.3">
      <c r="B88" s="92">
        <v>10</v>
      </c>
      <c r="C88" s="93"/>
      <c r="D88" s="228">
        <v>0</v>
      </c>
      <c r="E88" s="85" t="s">
        <v>42</v>
      </c>
      <c r="F88" s="85"/>
      <c r="G88" s="85"/>
      <c r="H88" s="85">
        <v>141.96</v>
      </c>
      <c r="I88" s="85">
        <v>102.35299999999999</v>
      </c>
      <c r="J88" s="85">
        <f t="shared" si="16"/>
        <v>102.35299999999999</v>
      </c>
      <c r="K88" s="85">
        <f t="shared" si="6"/>
        <v>51.176499999999997</v>
      </c>
      <c r="L88" s="85">
        <f t="shared" si="7"/>
        <v>0.77908089634570166</v>
      </c>
      <c r="M88" s="85">
        <f t="shared" si="8"/>
        <v>110.59832404523581</v>
      </c>
      <c r="N88" s="85">
        <f t="shared" si="9"/>
        <v>221.19664809047163</v>
      </c>
      <c r="O88" s="85">
        <f>+C79+D80+D81+D82+D83+D84+D85+D86+D87+(D88/2)</f>
        <v>-1</v>
      </c>
      <c r="P88" s="85">
        <f t="shared" si="10"/>
        <v>-1.7452406437283494E-2</v>
      </c>
      <c r="Q88" s="85">
        <f t="shared" si="11"/>
        <v>-3.8604138050396788</v>
      </c>
      <c r="R88" s="85">
        <f t="shared" si="17"/>
        <v>56.172927823576892</v>
      </c>
      <c r="S88" s="85">
        <f t="shared" si="28"/>
        <v>52.312514018537215</v>
      </c>
      <c r="T88" s="85">
        <f t="shared" si="12"/>
        <v>52.312514018537215</v>
      </c>
      <c r="U88" s="85"/>
      <c r="V88" s="85">
        <f t="shared" si="18"/>
        <v>52.312514018537215</v>
      </c>
      <c r="W88" s="85"/>
      <c r="X88" s="87">
        <f t="shared" si="19"/>
        <v>15.806010864537171</v>
      </c>
      <c r="Y88" s="88">
        <f t="shared" si="29"/>
        <v>-1</v>
      </c>
      <c r="Z88" s="88"/>
      <c r="AA88" s="112">
        <f t="shared" si="30"/>
        <v>71.872402840000007</v>
      </c>
      <c r="AB88" s="121">
        <f t="shared" si="13"/>
        <v>0.95036598055997923</v>
      </c>
      <c r="AC88" s="122">
        <f t="shared" si="20"/>
        <v>174.02094448074945</v>
      </c>
      <c r="AD88" s="123">
        <f t="shared" si="21"/>
        <v>37.975966990000003</v>
      </c>
      <c r="AE88" s="124">
        <f t="shared" si="22"/>
        <v>0.61533088600305919</v>
      </c>
      <c r="AF88" s="125">
        <f t="shared" si="23"/>
        <v>87.066551380445858</v>
      </c>
      <c r="AG88" s="125"/>
      <c r="AH88" s="126">
        <f t="shared" si="31"/>
        <v>270</v>
      </c>
      <c r="AI88" s="126"/>
      <c r="AJ88" s="126">
        <f t="shared" si="24"/>
        <v>261.08749586119529</v>
      </c>
      <c r="AK88" s="89">
        <f t="shared" si="33"/>
        <v>-34.754037361908644</v>
      </c>
      <c r="AL88" s="89"/>
      <c r="AM88" s="89">
        <f t="shared" si="32"/>
        <v>50.560048226445815</v>
      </c>
      <c r="AN88" s="90">
        <f t="shared" si="25"/>
        <v>217.71402982700516</v>
      </c>
      <c r="AO88" s="90">
        <f t="shared" si="26"/>
        <v>52.285970172994837</v>
      </c>
      <c r="AP88" s="135">
        <f t="shared" si="14"/>
        <v>18.372725006185345</v>
      </c>
      <c r="AQ88" s="135">
        <f t="shared" si="15"/>
        <v>76.5023578364423</v>
      </c>
      <c r="AR88" s="127">
        <f t="shared" si="27"/>
        <v>18.372725006185345</v>
      </c>
      <c r="AS88" s="127">
        <f t="shared" si="27"/>
        <v>76.5023578364423</v>
      </c>
    </row>
    <row r="89" spans="2:54" ht="16.5" thickBot="1" x14ac:dyDescent="0.3">
      <c r="B89" s="92">
        <v>11</v>
      </c>
      <c r="C89" s="93"/>
      <c r="D89" s="228">
        <v>0</v>
      </c>
      <c r="E89" s="85" t="s">
        <v>42</v>
      </c>
      <c r="F89" s="85"/>
      <c r="G89" s="85"/>
      <c r="H89" s="85">
        <v>141.96</v>
      </c>
      <c r="I89" s="85">
        <v>102.35299999999999</v>
      </c>
      <c r="J89" s="85">
        <f t="shared" si="16"/>
        <v>102.35299999999999</v>
      </c>
      <c r="K89" s="85">
        <f t="shared" si="6"/>
        <v>51.176499999999997</v>
      </c>
      <c r="L89" s="85">
        <f t="shared" si="7"/>
        <v>0.77908089634570166</v>
      </c>
      <c r="M89" s="85">
        <f t="shared" si="8"/>
        <v>110.59832404523581</v>
      </c>
      <c r="N89" s="85">
        <f t="shared" si="9"/>
        <v>221.19664809047163</v>
      </c>
      <c r="O89" s="85">
        <f>+C79+D80+D81+D82+D83+D84+D85+D86+D87+D88+(D89/2)</f>
        <v>-1</v>
      </c>
      <c r="P89" s="85">
        <f t="shared" si="10"/>
        <v>-1.7452406437283494E-2</v>
      </c>
      <c r="Q89" s="85">
        <f t="shared" si="11"/>
        <v>-3.8604138050396788</v>
      </c>
      <c r="R89" s="85">
        <f t="shared" si="17"/>
        <v>52.312514018537215</v>
      </c>
      <c r="S89" s="85">
        <f t="shared" si="28"/>
        <v>48.452100213497538</v>
      </c>
      <c r="T89" s="85">
        <f t="shared" si="12"/>
        <v>48.452100213497538</v>
      </c>
      <c r="U89" s="85"/>
      <c r="V89" s="85">
        <f t="shared" si="18"/>
        <v>48.452100213497538</v>
      </c>
      <c r="W89" s="85"/>
      <c r="X89" s="87">
        <f t="shared" si="19"/>
        <v>13.626322780431453</v>
      </c>
      <c r="Y89" s="88">
        <f t="shared" si="29"/>
        <v>-1</v>
      </c>
      <c r="Z89" s="88"/>
      <c r="AA89" s="112">
        <f t="shared" si="30"/>
        <v>71.872402840000007</v>
      </c>
      <c r="AB89" s="121">
        <f t="shared" si="13"/>
        <v>0.95036598055997923</v>
      </c>
      <c r="AC89" s="122">
        <f t="shared" si="20"/>
        <v>174.02094448074945</v>
      </c>
      <c r="AD89" s="123">
        <f t="shared" si="21"/>
        <v>37.975966990000003</v>
      </c>
      <c r="AE89" s="124">
        <f t="shared" si="22"/>
        <v>0.61533088600305919</v>
      </c>
      <c r="AF89" s="125">
        <f t="shared" si="23"/>
        <v>87.066551380445858</v>
      </c>
      <c r="AG89" s="125"/>
      <c r="AH89" s="126">
        <f t="shared" si="31"/>
        <v>252</v>
      </c>
      <c r="AI89" s="126"/>
      <c r="AJ89" s="126">
        <f t="shared" si="24"/>
        <v>261.08749586119529</v>
      </c>
      <c r="AK89" s="89">
        <f t="shared" si="33"/>
        <v>-38.614451166948321</v>
      </c>
      <c r="AL89" s="89"/>
      <c r="AM89" s="89">
        <f t="shared" si="32"/>
        <v>52.240773947379772</v>
      </c>
      <c r="AN89" s="90">
        <f t="shared" si="25"/>
        <v>201.57753533421385</v>
      </c>
      <c r="AO89" s="90">
        <f t="shared" si="26"/>
        <v>50.422464665786137</v>
      </c>
      <c r="AP89" s="135">
        <f t="shared" si="14"/>
        <v>19.843481037547335</v>
      </c>
      <c r="AQ89" s="135">
        <f t="shared" si="15"/>
        <v>79.329719927676919</v>
      </c>
      <c r="AR89" s="127">
        <f t="shared" si="27"/>
        <v>19.843481037547335</v>
      </c>
      <c r="AS89" s="127">
        <f t="shared" si="27"/>
        <v>79.329719927676919</v>
      </c>
    </row>
    <row r="90" spans="2:54" ht="16.5" thickBot="1" x14ac:dyDescent="0.3">
      <c r="B90" s="92">
        <v>12</v>
      </c>
      <c r="C90" s="93"/>
      <c r="D90" s="228">
        <v>0</v>
      </c>
      <c r="E90" s="85" t="s">
        <v>42</v>
      </c>
      <c r="F90" s="85"/>
      <c r="G90" s="85"/>
      <c r="H90" s="85">
        <v>141.96</v>
      </c>
      <c r="I90" s="85">
        <v>102.35299999999999</v>
      </c>
      <c r="J90" s="85">
        <f t="shared" si="16"/>
        <v>102.35299999999999</v>
      </c>
      <c r="K90" s="85">
        <f t="shared" si="6"/>
        <v>51.176499999999997</v>
      </c>
      <c r="L90" s="85">
        <f t="shared" si="7"/>
        <v>0.77908089634570166</v>
      </c>
      <c r="M90" s="85">
        <f t="shared" si="8"/>
        <v>110.59832404523581</v>
      </c>
      <c r="N90" s="85">
        <f t="shared" si="9"/>
        <v>221.19664809047163</v>
      </c>
      <c r="O90" s="85">
        <f>+C79+D80+D81+D82+D83+D84+D85+D86+D87+D88+D89+(D90/2)</f>
        <v>-1</v>
      </c>
      <c r="P90" s="85">
        <f t="shared" si="10"/>
        <v>-1.7452406437283494E-2</v>
      </c>
      <c r="Q90" s="85">
        <f t="shared" si="11"/>
        <v>-3.8604138050396788</v>
      </c>
      <c r="R90" s="85">
        <f t="shared" si="17"/>
        <v>48.452100213497538</v>
      </c>
      <c r="S90" s="85">
        <f t="shared" si="28"/>
        <v>44.591686408457861</v>
      </c>
      <c r="T90" s="85">
        <f t="shared" si="12"/>
        <v>44.591686408457861</v>
      </c>
      <c r="U90" s="85"/>
      <c r="V90" s="85">
        <f t="shared" si="18"/>
        <v>44.591686408457861</v>
      </c>
      <c r="W90" s="85"/>
      <c r="X90" s="87">
        <f t="shared" si="19"/>
        <v>11.607485271535721</v>
      </c>
      <c r="Y90" s="88">
        <f t="shared" si="29"/>
        <v>-1</v>
      </c>
      <c r="Z90" s="88"/>
      <c r="AA90" s="112">
        <f t="shared" si="30"/>
        <v>71.872402840000007</v>
      </c>
      <c r="AB90" s="121">
        <f t="shared" si="13"/>
        <v>0.95036598055997923</v>
      </c>
      <c r="AC90" s="122">
        <f t="shared" si="20"/>
        <v>174.02094448074945</v>
      </c>
      <c r="AD90" s="123">
        <f t="shared" si="21"/>
        <v>37.975966990000003</v>
      </c>
      <c r="AE90" s="124">
        <f t="shared" si="22"/>
        <v>0.61533088600305919</v>
      </c>
      <c r="AF90" s="125">
        <f t="shared" si="23"/>
        <v>87.066551380445858</v>
      </c>
      <c r="AG90" s="125"/>
      <c r="AH90" s="126">
        <f t="shared" si="31"/>
        <v>234</v>
      </c>
      <c r="AI90" s="126"/>
      <c r="AJ90" s="126">
        <f t="shared" si="24"/>
        <v>261.08749586119529</v>
      </c>
      <c r="AK90" s="89">
        <f t="shared" si="33"/>
        <v>-42.474864971987998</v>
      </c>
      <c r="AL90" s="89"/>
      <c r="AM90" s="89">
        <f t="shared" si="32"/>
        <v>54.08235024352372</v>
      </c>
      <c r="AN90" s="90">
        <f t="shared" si="25"/>
        <v>185.52862485719118</v>
      </c>
      <c r="AO90" s="90">
        <f t="shared" si="26"/>
        <v>48.471375142808853</v>
      </c>
      <c r="AP90" s="135">
        <f t="shared" si="14"/>
        <v>21.560015351156515</v>
      </c>
      <c r="AQ90" s="135">
        <f t="shared" si="15"/>
        <v>82.522932106114069</v>
      </c>
      <c r="AR90" s="127">
        <f t="shared" si="27"/>
        <v>21.560015351156515</v>
      </c>
      <c r="AS90" s="127">
        <f t="shared" si="27"/>
        <v>82.522932106114069</v>
      </c>
    </row>
    <row r="91" spans="2:54" ht="16.5" thickBot="1" x14ac:dyDescent="0.3">
      <c r="B91" s="92">
        <v>13</v>
      </c>
      <c r="C91" s="93"/>
      <c r="D91" s="228">
        <v>0</v>
      </c>
      <c r="E91" s="85" t="s">
        <v>42</v>
      </c>
      <c r="F91" s="85"/>
      <c r="G91" s="85"/>
      <c r="H91" s="85">
        <v>141.96</v>
      </c>
      <c r="I91" s="85">
        <v>102.35299999999999</v>
      </c>
      <c r="J91" s="85">
        <f t="shared" si="16"/>
        <v>102.35299999999999</v>
      </c>
      <c r="K91" s="85">
        <f t="shared" si="6"/>
        <v>51.176499999999997</v>
      </c>
      <c r="L91" s="85">
        <f t="shared" si="7"/>
        <v>0.77908089634570166</v>
      </c>
      <c r="M91" s="85">
        <f t="shared" si="8"/>
        <v>110.59832404523581</v>
      </c>
      <c r="N91" s="85">
        <f t="shared" si="9"/>
        <v>221.19664809047163</v>
      </c>
      <c r="O91" s="85">
        <f>D80+C79+D81+D82+D83+D84+D85+D86+D87+D88+D89+D90+(D91/2)</f>
        <v>-1</v>
      </c>
      <c r="P91" s="85">
        <f t="shared" si="10"/>
        <v>-1.7452406437283494E-2</v>
      </c>
      <c r="Q91" s="85">
        <f t="shared" si="11"/>
        <v>-3.8604138050396788</v>
      </c>
      <c r="R91" s="85">
        <f t="shared" si="17"/>
        <v>44.591686408457861</v>
      </c>
      <c r="S91" s="85">
        <f t="shared" si="28"/>
        <v>40.731272603418184</v>
      </c>
      <c r="T91" s="85">
        <f t="shared" si="12"/>
        <v>40.731272603418184</v>
      </c>
      <c r="U91" s="85"/>
      <c r="V91" s="85">
        <f t="shared" si="18"/>
        <v>40.731272603418184</v>
      </c>
      <c r="W91" s="85"/>
      <c r="X91" s="87">
        <f t="shared" si="19"/>
        <v>9.74949833784998</v>
      </c>
      <c r="Y91" s="88">
        <f t="shared" si="29"/>
        <v>-1</v>
      </c>
      <c r="Z91" s="88"/>
      <c r="AA91" s="112">
        <f t="shared" si="30"/>
        <v>71.872402840000007</v>
      </c>
      <c r="AB91" s="121">
        <f t="shared" si="13"/>
        <v>0.95036598055997923</v>
      </c>
      <c r="AC91" s="122">
        <f t="shared" si="20"/>
        <v>174.02094448074945</v>
      </c>
      <c r="AD91" s="123">
        <f t="shared" si="21"/>
        <v>37.975966990000003</v>
      </c>
      <c r="AE91" s="124">
        <f t="shared" si="22"/>
        <v>0.61533088600305919</v>
      </c>
      <c r="AF91" s="125">
        <f t="shared" si="23"/>
        <v>87.066551380445858</v>
      </c>
      <c r="AG91" s="125"/>
      <c r="AH91" s="126">
        <f t="shared" si="31"/>
        <v>216</v>
      </c>
      <c r="AI91" s="126"/>
      <c r="AJ91" s="126">
        <f t="shared" si="24"/>
        <v>261.08749586119529</v>
      </c>
      <c r="AK91" s="89">
        <f t="shared" si="33"/>
        <v>-46.335278777027675</v>
      </c>
      <c r="AL91" s="89"/>
      <c r="AM91" s="89">
        <f t="shared" si="32"/>
        <v>56.084777114877653</v>
      </c>
      <c r="AN91" s="90">
        <f t="shared" si="25"/>
        <v>169.60056667266045</v>
      </c>
      <c r="AO91" s="90">
        <f t="shared" si="26"/>
        <v>46.399433327339551</v>
      </c>
      <c r="AP91" s="135">
        <f t="shared" si="14"/>
        <v>23.584826858039023</v>
      </c>
      <c r="AQ91" s="135">
        <f t="shared" si="15"/>
        <v>86.207949389828286</v>
      </c>
      <c r="AR91" s="127">
        <f t="shared" si="27"/>
        <v>23.584826858039023</v>
      </c>
      <c r="AS91" s="127">
        <f t="shared" si="27"/>
        <v>86.207949389828286</v>
      </c>
    </row>
    <row r="92" spans="2:54" ht="16.5" thickBot="1" x14ac:dyDescent="0.3">
      <c r="B92" s="92">
        <v>14</v>
      </c>
      <c r="C92" s="93"/>
      <c r="D92" s="228">
        <v>0</v>
      </c>
      <c r="E92" s="85" t="s">
        <v>42</v>
      </c>
      <c r="F92" s="85"/>
      <c r="G92" s="85"/>
      <c r="H92" s="85">
        <v>141.96</v>
      </c>
      <c r="I92" s="85">
        <v>102.35299999999999</v>
      </c>
      <c r="J92" s="85">
        <f t="shared" si="16"/>
        <v>102.35299999999999</v>
      </c>
      <c r="K92" s="85">
        <f t="shared" si="6"/>
        <v>51.176499999999997</v>
      </c>
      <c r="L92" s="85">
        <f t="shared" si="7"/>
        <v>0.77908089634570166</v>
      </c>
      <c r="M92" s="85">
        <f t="shared" si="8"/>
        <v>110.59832404523581</v>
      </c>
      <c r="N92" s="85">
        <f t="shared" si="9"/>
        <v>221.19664809047163</v>
      </c>
      <c r="O92" s="85">
        <f>D80+D81+C79+D82+D83+D84+D85+D86+D87+D88+D89+D90+D91+(D92/2)</f>
        <v>-1</v>
      </c>
      <c r="P92" s="85">
        <f t="shared" si="10"/>
        <v>-1.7452406437283494E-2</v>
      </c>
      <c r="Q92" s="85">
        <f t="shared" si="11"/>
        <v>-3.8604138050396788</v>
      </c>
      <c r="R92" s="85">
        <f t="shared" si="17"/>
        <v>40.731272603418184</v>
      </c>
      <c r="S92" s="85">
        <f t="shared" si="28"/>
        <v>36.870858798378507</v>
      </c>
      <c r="T92" s="85">
        <f t="shared" si="12"/>
        <v>36.870858798378507</v>
      </c>
      <c r="U92" s="85"/>
      <c r="V92" s="85">
        <f t="shared" si="18"/>
        <v>36.870858798378507</v>
      </c>
      <c r="W92" s="85"/>
      <c r="X92" s="87">
        <f t="shared" si="19"/>
        <v>8.0523619793742203</v>
      </c>
      <c r="Y92" s="88">
        <f t="shared" si="29"/>
        <v>-1</v>
      </c>
      <c r="Z92" s="88"/>
      <c r="AA92" s="112">
        <f t="shared" si="30"/>
        <v>71.872402840000007</v>
      </c>
      <c r="AB92" s="121">
        <f t="shared" si="13"/>
        <v>0.95036598055997923</v>
      </c>
      <c r="AC92" s="122">
        <f t="shared" si="20"/>
        <v>174.02094448074945</v>
      </c>
      <c r="AD92" s="123">
        <f t="shared" si="21"/>
        <v>37.975966990000003</v>
      </c>
      <c r="AE92" s="124">
        <f t="shared" si="22"/>
        <v>0.61533088600305919</v>
      </c>
      <c r="AF92" s="125">
        <f t="shared" si="23"/>
        <v>87.066551380445858</v>
      </c>
      <c r="AG92" s="125"/>
      <c r="AH92" s="126">
        <f t="shared" si="31"/>
        <v>198</v>
      </c>
      <c r="AI92" s="126"/>
      <c r="AJ92" s="126">
        <f t="shared" si="24"/>
        <v>261.08749586119529</v>
      </c>
      <c r="AK92" s="89">
        <f t="shared" si="33"/>
        <v>-50.195692582067352</v>
      </c>
      <c r="AL92" s="89"/>
      <c r="AM92" s="89">
        <f t="shared" si="32"/>
        <v>58.24805456144157</v>
      </c>
      <c r="AN92" s="90">
        <f t="shared" si="25"/>
        <v>153.8266290573452</v>
      </c>
      <c r="AO92" s="90">
        <f t="shared" si="26"/>
        <v>44.173370942654806</v>
      </c>
      <c r="AP92" s="135">
        <f t="shared" si="14"/>
        <v>26.003300108129103</v>
      </c>
      <c r="AQ92" s="135">
        <f t="shared" si="15"/>
        <v>90.552292357147451</v>
      </c>
      <c r="AR92" s="127">
        <f t="shared" si="27"/>
        <v>26.003300108129103</v>
      </c>
      <c r="AS92" s="127">
        <f t="shared" si="27"/>
        <v>90.552292357147451</v>
      </c>
    </row>
    <row r="93" spans="2:54" ht="16.5" thickBot="1" x14ac:dyDescent="0.3">
      <c r="B93" s="92">
        <v>15</v>
      </c>
      <c r="C93" s="93"/>
      <c r="D93" s="228">
        <v>0</v>
      </c>
      <c r="E93" s="85" t="s">
        <v>42</v>
      </c>
      <c r="F93" s="85"/>
      <c r="G93" s="85"/>
      <c r="H93" s="85">
        <v>141.96</v>
      </c>
      <c r="I93" s="85">
        <v>102.35299999999999</v>
      </c>
      <c r="J93" s="85">
        <f t="shared" si="16"/>
        <v>102.35299999999999</v>
      </c>
      <c r="K93" s="85">
        <f t="shared" si="6"/>
        <v>51.176499999999997</v>
      </c>
      <c r="L93" s="85">
        <f t="shared" si="7"/>
        <v>0.77908089634570166</v>
      </c>
      <c r="M93" s="85">
        <f t="shared" si="8"/>
        <v>110.59832404523581</v>
      </c>
      <c r="N93" s="85">
        <f t="shared" si="9"/>
        <v>221.19664809047163</v>
      </c>
      <c r="O93" s="85">
        <f>D80+D81+D82+C79+D83+D84+D85+D86+D87+D88+D89+D90+D91+D92+(D93/2)</f>
        <v>-1</v>
      </c>
      <c r="P93" s="85">
        <f t="shared" si="10"/>
        <v>-1.7452406437283494E-2</v>
      </c>
      <c r="Q93" s="85">
        <f t="shared" si="11"/>
        <v>-3.8604138050396788</v>
      </c>
      <c r="R93" s="85">
        <f t="shared" si="17"/>
        <v>36.870858798378507</v>
      </c>
      <c r="S93" s="85">
        <f t="shared" si="28"/>
        <v>33.01044499333883</v>
      </c>
      <c r="T93" s="85">
        <f t="shared" si="12"/>
        <v>33.01044499333883</v>
      </c>
      <c r="U93" s="85"/>
      <c r="V93" s="85">
        <f t="shared" si="18"/>
        <v>33.01044499333883</v>
      </c>
      <c r="W93" s="85"/>
      <c r="X93" s="87">
        <f t="shared" si="19"/>
        <v>6.5160761961084495</v>
      </c>
      <c r="Y93" s="88">
        <f t="shared" si="29"/>
        <v>-1</v>
      </c>
      <c r="Z93" s="88"/>
      <c r="AA93" s="112">
        <f t="shared" si="30"/>
        <v>71.872402840000007</v>
      </c>
      <c r="AB93" s="121">
        <f t="shared" si="13"/>
        <v>0.95036598055997923</v>
      </c>
      <c r="AC93" s="122">
        <f t="shared" si="20"/>
        <v>174.02094448074945</v>
      </c>
      <c r="AD93" s="123">
        <f t="shared" si="21"/>
        <v>37.975966990000003</v>
      </c>
      <c r="AE93" s="124">
        <f t="shared" si="22"/>
        <v>0.61533088600305919</v>
      </c>
      <c r="AF93" s="125">
        <f t="shared" si="23"/>
        <v>87.066551380445858</v>
      </c>
      <c r="AG93" s="125"/>
      <c r="AH93" s="126">
        <f t="shared" si="31"/>
        <v>180</v>
      </c>
      <c r="AI93" s="126"/>
      <c r="AJ93" s="126">
        <f t="shared" si="24"/>
        <v>261.08749586119529</v>
      </c>
      <c r="AK93" s="89">
        <f t="shared" si="33"/>
        <v>-54.056106387107029</v>
      </c>
      <c r="AL93" s="89"/>
      <c r="AM93" s="89">
        <f t="shared" si="32"/>
        <v>60.572182583215479</v>
      </c>
      <c r="AN93" s="90">
        <f t="shared" si="25"/>
        <v>138.24008028796882</v>
      </c>
      <c r="AO93" s="90">
        <f t="shared" si="26"/>
        <v>41.759919712031177</v>
      </c>
      <c r="AP93" s="135">
        <f t="shared" si="14"/>
        <v>28.935168380021</v>
      </c>
      <c r="AQ93" s="135">
        <f t="shared" si="15"/>
        <v>95.785624770911284</v>
      </c>
      <c r="AR93" s="127">
        <f t="shared" si="27"/>
        <v>28.935168380021</v>
      </c>
      <c r="AS93" s="127">
        <f t="shared" si="27"/>
        <v>95.785624770911284</v>
      </c>
    </row>
    <row r="94" spans="2:54" ht="16.5" thickBot="1" x14ac:dyDescent="0.3">
      <c r="B94" s="92">
        <v>16</v>
      </c>
      <c r="C94" s="93"/>
      <c r="D94" s="228">
        <v>0</v>
      </c>
      <c r="E94" s="85" t="s">
        <v>42</v>
      </c>
      <c r="F94" s="85"/>
      <c r="G94" s="85"/>
      <c r="H94" s="85">
        <v>141.96</v>
      </c>
      <c r="I94" s="85">
        <v>102.35299999999999</v>
      </c>
      <c r="J94" s="85">
        <f t="shared" si="16"/>
        <v>102.35299999999999</v>
      </c>
      <c r="K94" s="85">
        <f t="shared" si="6"/>
        <v>51.176499999999997</v>
      </c>
      <c r="L94" s="85">
        <f t="shared" si="7"/>
        <v>0.77908089634570166</v>
      </c>
      <c r="M94" s="85">
        <f t="shared" si="8"/>
        <v>110.59832404523581</v>
      </c>
      <c r="N94" s="85">
        <f t="shared" si="9"/>
        <v>221.19664809047163</v>
      </c>
      <c r="O94" s="85">
        <f>D80+D81+D82+D83+C79+D84+D85+D86+D87+D88+D89+D90+D91+D92+D93+(D94/2)</f>
        <v>-1</v>
      </c>
      <c r="P94" s="85">
        <f t="shared" si="10"/>
        <v>-1.7452406437283494E-2</v>
      </c>
      <c r="Q94" s="85">
        <f t="shared" si="11"/>
        <v>-3.8604138050396788</v>
      </c>
      <c r="R94" s="85">
        <f t="shared" si="17"/>
        <v>33.01044499333883</v>
      </c>
      <c r="S94" s="85">
        <f t="shared" si="28"/>
        <v>29.150031188299153</v>
      </c>
      <c r="T94" s="85">
        <f t="shared" si="12"/>
        <v>29.150031188299153</v>
      </c>
      <c r="U94" s="85"/>
      <c r="V94" s="85">
        <f t="shared" si="18"/>
        <v>29.150031188299153</v>
      </c>
      <c r="W94" s="85"/>
      <c r="X94" s="87">
        <f t="shared" si="19"/>
        <v>5.1406409880526658</v>
      </c>
      <c r="Y94" s="88">
        <f t="shared" si="29"/>
        <v>-1</v>
      </c>
      <c r="Z94" s="88"/>
      <c r="AA94" s="112">
        <f t="shared" si="30"/>
        <v>71.872402840000007</v>
      </c>
      <c r="AB94" s="121">
        <f t="shared" si="13"/>
        <v>0.95036598055997923</v>
      </c>
      <c r="AC94" s="122">
        <f t="shared" si="20"/>
        <v>174.02094448074945</v>
      </c>
      <c r="AD94" s="123">
        <f t="shared" si="21"/>
        <v>37.975966990000003</v>
      </c>
      <c r="AE94" s="124">
        <f t="shared" si="22"/>
        <v>0.61533088600305919</v>
      </c>
      <c r="AF94" s="125">
        <f t="shared" si="23"/>
        <v>87.066551380445858</v>
      </c>
      <c r="AG94" s="125"/>
      <c r="AH94" s="126">
        <f t="shared" si="31"/>
        <v>162</v>
      </c>
      <c r="AI94" s="126"/>
      <c r="AJ94" s="126">
        <f t="shared" si="24"/>
        <v>261.08749586119529</v>
      </c>
      <c r="AK94" s="89">
        <f t="shared" si="33"/>
        <v>-57.916520192146706</v>
      </c>
      <c r="AL94" s="89"/>
      <c r="AM94" s="89">
        <f t="shared" si="32"/>
        <v>63.057161180199373</v>
      </c>
      <c r="AN94" s="90">
        <f t="shared" si="25"/>
        <v>122.87418864125478</v>
      </c>
      <c r="AO94" s="90">
        <f t="shared" si="26"/>
        <v>39.12581135874521</v>
      </c>
      <c r="AP94" s="135">
        <f t="shared" si="14"/>
        <v>32.553622890470976</v>
      </c>
      <c r="AQ94" s="135">
        <f t="shared" si="15"/>
        <v>102.23430163080668</v>
      </c>
      <c r="AR94" s="127">
        <f t="shared" si="27"/>
        <v>32.553622890470976</v>
      </c>
      <c r="AS94" s="127">
        <f t="shared" si="27"/>
        <v>102.23430163080668</v>
      </c>
    </row>
    <row r="95" spans="2:54" ht="16.5" thickBot="1" x14ac:dyDescent="0.3">
      <c r="B95" s="92">
        <v>17</v>
      </c>
      <c r="C95" s="93"/>
      <c r="D95" s="228">
        <v>0</v>
      </c>
      <c r="E95" s="85" t="s">
        <v>42</v>
      </c>
      <c r="F95" s="85"/>
      <c r="G95" s="85"/>
      <c r="H95" s="85">
        <v>141.96</v>
      </c>
      <c r="I95" s="85">
        <v>102.35299999999999</v>
      </c>
      <c r="J95" s="85">
        <f t="shared" si="16"/>
        <v>102.35299999999999</v>
      </c>
      <c r="K95" s="85">
        <f t="shared" si="6"/>
        <v>51.176499999999997</v>
      </c>
      <c r="L95" s="85">
        <f t="shared" si="7"/>
        <v>0.77908089634570166</v>
      </c>
      <c r="M95" s="85">
        <f t="shared" si="8"/>
        <v>110.59832404523581</v>
      </c>
      <c r="N95" s="85">
        <f t="shared" si="9"/>
        <v>221.19664809047163</v>
      </c>
      <c r="O95" s="85">
        <f>D80+D81+D82+D83+D84+C79+D85+D86+D87+D88+D89+D90+D91+D92+D93+D94+(D95/2)</f>
        <v>-1</v>
      </c>
      <c r="P95" s="85">
        <f t="shared" si="10"/>
        <v>-1.7452406437283494E-2</v>
      </c>
      <c r="Q95" s="85">
        <f t="shared" si="11"/>
        <v>-3.8604138050396788</v>
      </c>
      <c r="R95" s="85">
        <f t="shared" si="17"/>
        <v>29.150031188299153</v>
      </c>
      <c r="S95" s="85">
        <f t="shared" si="28"/>
        <v>25.289617383259476</v>
      </c>
      <c r="T95" s="85">
        <f t="shared" si="12"/>
        <v>25.289617383259476</v>
      </c>
      <c r="U95" s="85"/>
      <c r="V95" s="85">
        <f t="shared" si="18"/>
        <v>25.289617383259476</v>
      </c>
      <c r="W95" s="85"/>
      <c r="X95" s="87">
        <f t="shared" si="19"/>
        <v>3.9260563552068675</v>
      </c>
      <c r="Y95" s="88">
        <f t="shared" si="29"/>
        <v>-1</v>
      </c>
      <c r="Z95" s="88"/>
      <c r="AA95" s="112">
        <f t="shared" si="30"/>
        <v>71.872402840000007</v>
      </c>
      <c r="AB95" s="121">
        <f t="shared" si="13"/>
        <v>0.95036598055997923</v>
      </c>
      <c r="AC95" s="122">
        <f t="shared" si="20"/>
        <v>174.02094448074945</v>
      </c>
      <c r="AD95" s="123">
        <f t="shared" si="21"/>
        <v>37.975966990000003</v>
      </c>
      <c r="AE95" s="124">
        <f t="shared" si="22"/>
        <v>0.61533088600305919</v>
      </c>
      <c r="AF95" s="125">
        <f t="shared" si="23"/>
        <v>87.066551380445858</v>
      </c>
      <c r="AG95" s="125"/>
      <c r="AH95" s="126">
        <f t="shared" si="31"/>
        <v>144</v>
      </c>
      <c r="AI95" s="126"/>
      <c r="AJ95" s="126">
        <f t="shared" si="24"/>
        <v>261.08749586119529</v>
      </c>
      <c r="AK95" s="89">
        <f t="shared" si="33"/>
        <v>-61.776933997186383</v>
      </c>
      <c r="AL95" s="89"/>
      <c r="AM95" s="89">
        <f t="shared" si="32"/>
        <v>65.702990352393243</v>
      </c>
      <c r="AN95" s="90">
        <f t="shared" si="25"/>
        <v>107.76222239392652</v>
      </c>
      <c r="AO95" s="90">
        <f t="shared" si="26"/>
        <v>36.237777606073486</v>
      </c>
      <c r="AP95" s="135">
        <f t="shared" si="14"/>
        <v>37.118759349430789</v>
      </c>
      <c r="AQ95" s="135">
        <f t="shared" si="15"/>
        <v>110.38204504377764</v>
      </c>
      <c r="AR95" s="127">
        <f t="shared" si="27"/>
        <v>37.118759349430789</v>
      </c>
      <c r="AS95" s="127">
        <f t="shared" si="27"/>
        <v>110.38204504377764</v>
      </c>
    </row>
    <row r="96" spans="2:54" ht="16.5" thickBot="1" x14ac:dyDescent="0.3">
      <c r="B96" s="92">
        <v>18</v>
      </c>
      <c r="C96" s="93"/>
      <c r="D96" s="228">
        <v>0</v>
      </c>
      <c r="E96" s="85" t="s">
        <v>42</v>
      </c>
      <c r="F96" s="85"/>
      <c r="G96" s="85"/>
      <c r="H96" s="85">
        <v>141.96</v>
      </c>
      <c r="I96" s="85">
        <v>102.35299999999999</v>
      </c>
      <c r="J96" s="85">
        <f t="shared" si="16"/>
        <v>102.35299999999999</v>
      </c>
      <c r="K96" s="85">
        <f t="shared" si="6"/>
        <v>51.176499999999997</v>
      </c>
      <c r="L96" s="85">
        <f t="shared" si="7"/>
        <v>0.77908089634570166</v>
      </c>
      <c r="M96" s="85">
        <f t="shared" si="8"/>
        <v>110.59832404523581</v>
      </c>
      <c r="N96" s="85">
        <f t="shared" si="9"/>
        <v>221.19664809047163</v>
      </c>
      <c r="O96" s="85">
        <f>D80+D81+D82+D83+D84+D85+C79+D86+D87+D88+D89+D90+D91+D92+D93+D94+D95+(D96/2)</f>
        <v>-1</v>
      </c>
      <c r="P96" s="85">
        <f t="shared" si="10"/>
        <v>-1.7452406437283494E-2</v>
      </c>
      <c r="Q96" s="85">
        <f t="shared" si="11"/>
        <v>-3.8604138050396788</v>
      </c>
      <c r="R96" s="85">
        <f t="shared" si="17"/>
        <v>25.289617383259476</v>
      </c>
      <c r="S96" s="85">
        <f t="shared" si="28"/>
        <v>21.429203578219798</v>
      </c>
      <c r="T96" s="85">
        <f t="shared" si="12"/>
        <v>21.429203578219798</v>
      </c>
      <c r="U96" s="85"/>
      <c r="V96" s="85">
        <f t="shared" si="18"/>
        <v>21.429203578219798</v>
      </c>
      <c r="W96" s="85"/>
      <c r="X96" s="87">
        <f t="shared" si="19"/>
        <v>2.8723222975710563</v>
      </c>
      <c r="Y96" s="88">
        <f t="shared" si="29"/>
        <v>-1</v>
      </c>
      <c r="Z96" s="88"/>
      <c r="AA96" s="112">
        <f t="shared" si="30"/>
        <v>71.872402840000007</v>
      </c>
      <c r="AB96" s="121">
        <f t="shared" si="13"/>
        <v>0.95036598055997923</v>
      </c>
      <c r="AC96" s="122">
        <f t="shared" si="20"/>
        <v>174.02094448074945</v>
      </c>
      <c r="AD96" s="123">
        <f t="shared" si="21"/>
        <v>37.975966990000003</v>
      </c>
      <c r="AE96" s="124">
        <f t="shared" si="22"/>
        <v>0.61533088600305919</v>
      </c>
      <c r="AF96" s="125">
        <f t="shared" si="23"/>
        <v>87.066551380445858</v>
      </c>
      <c r="AG96" s="125"/>
      <c r="AH96" s="126">
        <f t="shared" si="31"/>
        <v>126</v>
      </c>
      <c r="AI96" s="126"/>
      <c r="AJ96" s="126">
        <f t="shared" si="24"/>
        <v>261.08749586119529</v>
      </c>
      <c r="AK96" s="89">
        <f t="shared" si="33"/>
        <v>-65.63734780222606</v>
      </c>
      <c r="AL96" s="89"/>
      <c r="AM96" s="89">
        <f t="shared" si="32"/>
        <v>68.50967009979712</v>
      </c>
      <c r="AN96" s="90">
        <f t="shared" si="25"/>
        <v>92.937449822707435</v>
      </c>
      <c r="AO96" s="90">
        <f t="shared" si="26"/>
        <v>33.062550177292579</v>
      </c>
      <c r="AP96" s="135">
        <f t="shared" si="14"/>
        <v>43.039700439710998</v>
      </c>
      <c r="AQ96" s="135">
        <f t="shared" si="15"/>
        <v>120.98280315797319</v>
      </c>
      <c r="AR96" s="127">
        <f t="shared" si="27"/>
        <v>43.039700439710998</v>
      </c>
      <c r="AS96" s="127">
        <f t="shared" si="27"/>
        <v>120.98280315797319</v>
      </c>
    </row>
    <row r="97" spans="2:72" ht="16.5" thickBot="1" x14ac:dyDescent="0.3">
      <c r="B97" s="92">
        <v>19</v>
      </c>
      <c r="C97" s="93"/>
      <c r="D97" s="228">
        <v>0</v>
      </c>
      <c r="E97" s="85" t="s">
        <v>42</v>
      </c>
      <c r="F97" s="85"/>
      <c r="G97" s="85"/>
      <c r="H97" s="85">
        <v>141.96</v>
      </c>
      <c r="I97" s="85">
        <v>102.35299999999999</v>
      </c>
      <c r="J97" s="85">
        <f t="shared" si="16"/>
        <v>102.35299999999999</v>
      </c>
      <c r="K97" s="85">
        <f t="shared" si="6"/>
        <v>51.176499999999997</v>
      </c>
      <c r="L97" s="85">
        <f t="shared" si="7"/>
        <v>0.77908089634570166</v>
      </c>
      <c r="M97" s="85">
        <f t="shared" si="8"/>
        <v>110.59832404523581</v>
      </c>
      <c r="N97" s="85">
        <f t="shared" si="9"/>
        <v>221.19664809047163</v>
      </c>
      <c r="O97" s="85">
        <f>D80+D81+D82+D83+D84+D85+D86+C79+D87+D88+D89+D90+D91+D92+D93+D94+D95+D96+(D97/2)</f>
        <v>-1</v>
      </c>
      <c r="P97" s="85">
        <f t="shared" si="10"/>
        <v>-1.7452406437283494E-2</v>
      </c>
      <c r="Q97" s="85">
        <f t="shared" si="11"/>
        <v>-3.8604138050396788</v>
      </c>
      <c r="R97" s="85">
        <f t="shared" si="17"/>
        <v>21.429203578219798</v>
      </c>
      <c r="S97" s="85">
        <f t="shared" si="28"/>
        <v>17.568789773180121</v>
      </c>
      <c r="T97" s="85">
        <f t="shared" si="12"/>
        <v>17.568789773180121</v>
      </c>
      <c r="U97" s="85"/>
      <c r="V97" s="85">
        <f t="shared" si="18"/>
        <v>17.568789773180121</v>
      </c>
      <c r="W97" s="85"/>
      <c r="X97" s="87">
        <f t="shared" si="19"/>
        <v>1.9794388151452313</v>
      </c>
      <c r="Y97" s="88">
        <f t="shared" si="29"/>
        <v>-1</v>
      </c>
      <c r="Z97" s="88"/>
      <c r="AA97" s="112">
        <f t="shared" si="30"/>
        <v>71.872402840000007</v>
      </c>
      <c r="AB97" s="121">
        <f t="shared" si="13"/>
        <v>0.95036598055997923</v>
      </c>
      <c r="AC97" s="122">
        <f t="shared" si="20"/>
        <v>174.02094448074945</v>
      </c>
      <c r="AD97" s="123">
        <f t="shared" si="21"/>
        <v>37.975966990000003</v>
      </c>
      <c r="AE97" s="124">
        <f t="shared" si="22"/>
        <v>0.61533088600305919</v>
      </c>
      <c r="AF97" s="125">
        <f t="shared" si="23"/>
        <v>87.066551380445858</v>
      </c>
      <c r="AG97" s="125"/>
      <c r="AH97" s="126">
        <f t="shared" si="31"/>
        <v>108</v>
      </c>
      <c r="AI97" s="126"/>
      <c r="AJ97" s="126">
        <f t="shared" si="24"/>
        <v>261.08749586119529</v>
      </c>
      <c r="AK97" s="89">
        <f t="shared" si="33"/>
        <v>-69.497761607265744</v>
      </c>
      <c r="AL97" s="89"/>
      <c r="AM97" s="89">
        <f t="shared" si="32"/>
        <v>71.477200422410974</v>
      </c>
      <c r="AN97" s="90">
        <f t="shared" si="25"/>
        <v>78.433139204320966</v>
      </c>
      <c r="AO97" s="90">
        <f t="shared" si="26"/>
        <v>29.566860795679027</v>
      </c>
      <c r="AP97" s="135">
        <f t="shared" si="14"/>
        <v>50.998851258265532</v>
      </c>
      <c r="AQ97" s="135">
        <f t="shared" si="15"/>
        <v>135.28659764193057</v>
      </c>
      <c r="AR97" s="127">
        <f t="shared" si="27"/>
        <v>50.998851258265532</v>
      </c>
      <c r="AS97" s="127">
        <f t="shared" si="27"/>
        <v>135.28659764193057</v>
      </c>
    </row>
    <row r="98" spans="2:72" ht="16.5" thickBot="1" x14ac:dyDescent="0.3">
      <c r="B98" s="92">
        <v>20</v>
      </c>
      <c r="C98" s="93"/>
      <c r="D98" s="228">
        <v>0</v>
      </c>
      <c r="E98" s="85" t="s">
        <v>42</v>
      </c>
      <c r="F98" s="85"/>
      <c r="G98" s="85"/>
      <c r="H98" s="85">
        <v>141.96</v>
      </c>
      <c r="I98" s="85">
        <v>102.35299999999999</v>
      </c>
      <c r="J98" s="85">
        <f t="shared" si="16"/>
        <v>102.35299999999999</v>
      </c>
      <c r="K98" s="85">
        <f t="shared" si="6"/>
        <v>51.176499999999997</v>
      </c>
      <c r="L98" s="85">
        <f t="shared" si="7"/>
        <v>0.77908089634570166</v>
      </c>
      <c r="M98" s="85">
        <f t="shared" si="8"/>
        <v>110.59832404523581</v>
      </c>
      <c r="N98" s="85">
        <f t="shared" si="9"/>
        <v>221.19664809047163</v>
      </c>
      <c r="O98" s="85">
        <f>D80+D81+D82+D83+D84+D85+D86+D87+C79+D88+D89+D90+D91+D92+D93+D94+D95+D96+D97+(D98/2)</f>
        <v>-1</v>
      </c>
      <c r="P98" s="85">
        <f t="shared" si="10"/>
        <v>-1.7452406437283494E-2</v>
      </c>
      <c r="Q98" s="85">
        <f t="shared" si="11"/>
        <v>-3.8604138050396788</v>
      </c>
      <c r="R98" s="85">
        <f t="shared" si="17"/>
        <v>17.568789773180121</v>
      </c>
      <c r="S98" s="85">
        <f t="shared" si="28"/>
        <v>13.708375968140443</v>
      </c>
      <c r="T98" s="85">
        <f t="shared" si="12"/>
        <v>13.708375968140443</v>
      </c>
      <c r="U98" s="85"/>
      <c r="V98" s="85">
        <f t="shared" si="18"/>
        <v>13.708375968140443</v>
      </c>
      <c r="W98" s="85"/>
      <c r="X98" s="87">
        <f t="shared" si="19"/>
        <v>1.2474059079293927</v>
      </c>
      <c r="Y98" s="88">
        <f t="shared" si="29"/>
        <v>-1</v>
      </c>
      <c r="Z98" s="88"/>
      <c r="AA98" s="112">
        <f t="shared" si="30"/>
        <v>71.872402840000007</v>
      </c>
      <c r="AB98" s="121">
        <f t="shared" si="13"/>
        <v>0.95036598055997923</v>
      </c>
      <c r="AC98" s="122">
        <f t="shared" si="20"/>
        <v>174.02094448074945</v>
      </c>
      <c r="AD98" s="123">
        <f t="shared" si="21"/>
        <v>37.975966990000003</v>
      </c>
      <c r="AE98" s="124">
        <f t="shared" si="22"/>
        <v>0.61533088600305919</v>
      </c>
      <c r="AF98" s="125">
        <f t="shared" si="23"/>
        <v>87.066551380445858</v>
      </c>
      <c r="AG98" s="125"/>
      <c r="AH98" s="126">
        <f t="shared" si="31"/>
        <v>90</v>
      </c>
      <c r="AI98" s="126"/>
      <c r="AJ98" s="126">
        <f t="shared" si="24"/>
        <v>261.08749586119529</v>
      </c>
      <c r="AK98" s="89">
        <f t="shared" si="33"/>
        <v>-73.358175412305414</v>
      </c>
      <c r="AL98" s="89"/>
      <c r="AM98" s="89">
        <f t="shared" si="32"/>
        <v>74.605581320234805</v>
      </c>
      <c r="AN98" s="90">
        <f t="shared" si="25"/>
        <v>64.282558815490589</v>
      </c>
      <c r="AO98" s="90">
        <f t="shared" si="26"/>
        <v>25.717441184509404</v>
      </c>
      <c r="AP98" s="135">
        <f t="shared" si="14"/>
        <v>62.225276555669623</v>
      </c>
      <c r="AQ98" s="135">
        <f t="shared" si="15"/>
        <v>155.53646925065595</v>
      </c>
      <c r="AR98" s="127">
        <f t="shared" si="27"/>
        <v>62.225276555669623</v>
      </c>
      <c r="AS98" s="127">
        <f t="shared" si="27"/>
        <v>155.53646925065595</v>
      </c>
    </row>
    <row r="99" spans="2:72" ht="16.5" thickBot="1" x14ac:dyDescent="0.3">
      <c r="B99" s="92">
        <v>21</v>
      </c>
      <c r="C99" s="93"/>
      <c r="D99" s="228">
        <v>0</v>
      </c>
      <c r="E99" s="85" t="s">
        <v>42</v>
      </c>
      <c r="F99" s="85"/>
      <c r="G99" s="85"/>
      <c r="H99" s="85">
        <v>141.96</v>
      </c>
      <c r="I99" s="85">
        <v>102.35299999999999</v>
      </c>
      <c r="J99" s="85">
        <f t="shared" si="16"/>
        <v>102.35299999999999</v>
      </c>
      <c r="K99" s="85">
        <f t="shared" si="6"/>
        <v>51.176499999999997</v>
      </c>
      <c r="L99" s="85">
        <f t="shared" si="7"/>
        <v>0.77908089634570166</v>
      </c>
      <c r="M99" s="85">
        <f t="shared" si="8"/>
        <v>110.59832404523581</v>
      </c>
      <c r="N99" s="85">
        <f t="shared" si="9"/>
        <v>221.19664809047163</v>
      </c>
      <c r="O99" s="85">
        <f>D80+D81+D82+D83+D84+D85+D86+D87+D88+C79+D89+D90+D91+D92+D93+D94+D95+D96+D97+D98+(D99/2)</f>
        <v>-1</v>
      </c>
      <c r="P99" s="85">
        <f t="shared" si="10"/>
        <v>-1.7452406437283494E-2</v>
      </c>
      <c r="Q99" s="85">
        <f t="shared" si="11"/>
        <v>-3.8604138050396788</v>
      </c>
      <c r="R99" s="85">
        <f t="shared" si="17"/>
        <v>13.708375968140443</v>
      </c>
      <c r="S99" s="85">
        <f t="shared" si="28"/>
        <v>9.8479621631007639</v>
      </c>
      <c r="T99" s="85">
        <f t="shared" si="12"/>
        <v>9.8479621631007639</v>
      </c>
      <c r="U99" s="85"/>
      <c r="V99" s="85">
        <f t="shared" si="18"/>
        <v>9.8479621631007639</v>
      </c>
      <c r="W99" s="85"/>
      <c r="X99" s="87">
        <f t="shared" si="19"/>
        <v>0.6762235759235411</v>
      </c>
      <c r="Y99" s="88">
        <f t="shared" si="29"/>
        <v>-1</v>
      </c>
      <c r="Z99" s="88"/>
      <c r="AA99" s="112">
        <f t="shared" si="30"/>
        <v>71.872402840000007</v>
      </c>
      <c r="AB99" s="121">
        <f t="shared" si="13"/>
        <v>0.95036598055997923</v>
      </c>
      <c r="AC99" s="122">
        <f t="shared" si="20"/>
        <v>174.02094448074945</v>
      </c>
      <c r="AD99" s="123">
        <f t="shared" si="21"/>
        <v>37.975966990000003</v>
      </c>
      <c r="AE99" s="124">
        <f t="shared" si="22"/>
        <v>0.61533088600305919</v>
      </c>
      <c r="AF99" s="125">
        <f t="shared" si="23"/>
        <v>87.066551380445858</v>
      </c>
      <c r="AG99" s="125"/>
      <c r="AH99" s="126">
        <f t="shared" si="31"/>
        <v>72</v>
      </c>
      <c r="AI99" s="126"/>
      <c r="AJ99" s="126">
        <f t="shared" si="24"/>
        <v>261.08749586119529</v>
      </c>
      <c r="AK99" s="89">
        <f t="shared" si="33"/>
        <v>-77.218589217345098</v>
      </c>
      <c r="AL99" s="89"/>
      <c r="AM99" s="89">
        <f t="shared" si="32"/>
        <v>77.894812793268642</v>
      </c>
      <c r="AN99" s="90">
        <f t="shared" si="25"/>
        <v>50.518976932939715</v>
      </c>
      <c r="AO99" s="90">
        <f t="shared" si="26"/>
        <v>21.481023067060281</v>
      </c>
      <c r="AP99" s="135">
        <f t="shared" si="14"/>
        <v>79.178167153101896</v>
      </c>
      <c r="AQ99" s="135">
        <f t="shared" si="15"/>
        <v>186.21087028828407</v>
      </c>
      <c r="AR99" s="127">
        <f t="shared" si="27"/>
        <v>79.178167153101896</v>
      </c>
      <c r="AS99" s="127">
        <f t="shared" si="27"/>
        <v>186.21087028828407</v>
      </c>
    </row>
    <row r="100" spans="2:72" ht="16.5" thickBot="1" x14ac:dyDescent="0.3">
      <c r="B100" s="92">
        <v>22</v>
      </c>
      <c r="C100" s="93"/>
      <c r="D100" s="228">
        <v>0</v>
      </c>
      <c r="E100" s="85" t="s">
        <v>42</v>
      </c>
      <c r="F100" s="85"/>
      <c r="G100" s="85"/>
      <c r="H100" s="85">
        <v>141.96</v>
      </c>
      <c r="I100" s="85">
        <v>102.35299999999999</v>
      </c>
      <c r="J100" s="85">
        <f t="shared" si="16"/>
        <v>102.35299999999999</v>
      </c>
      <c r="K100" s="85">
        <f t="shared" si="6"/>
        <v>51.176499999999997</v>
      </c>
      <c r="L100" s="85">
        <f t="shared" si="7"/>
        <v>0.77908089634570166</v>
      </c>
      <c r="M100" s="85">
        <f t="shared" si="8"/>
        <v>110.59832404523581</v>
      </c>
      <c r="N100" s="85">
        <f t="shared" si="9"/>
        <v>221.19664809047163</v>
      </c>
      <c r="O100" s="85">
        <f>D80+D81+D82+D83+D84+D85+D86+D87+D88+D89+C79+D90+D91+D92+D93+D94+D95+D96+D97+D98+D99+(D100/2)</f>
        <v>-1</v>
      </c>
      <c r="P100" s="85">
        <f t="shared" si="10"/>
        <v>-1.7452406437283494E-2</v>
      </c>
      <c r="Q100" s="85">
        <f t="shared" si="11"/>
        <v>-3.8604138050396788</v>
      </c>
      <c r="R100" s="85">
        <f t="shared" si="17"/>
        <v>9.8479621631007639</v>
      </c>
      <c r="S100" s="85">
        <f t="shared" si="28"/>
        <v>5.9875483580610851</v>
      </c>
      <c r="T100" s="85">
        <f t="shared" si="12"/>
        <v>5.9875483580610851</v>
      </c>
      <c r="U100" s="85"/>
      <c r="V100" s="85">
        <f t="shared" si="18"/>
        <v>5.9875483580610851</v>
      </c>
      <c r="W100" s="85"/>
      <c r="X100" s="87">
        <f t="shared" si="19"/>
        <v>0.26589181912767579</v>
      </c>
      <c r="Y100" s="88">
        <f t="shared" si="29"/>
        <v>-1</v>
      </c>
      <c r="Z100" s="88"/>
      <c r="AA100" s="112">
        <f t="shared" si="30"/>
        <v>71.872402840000007</v>
      </c>
      <c r="AB100" s="121">
        <f t="shared" si="13"/>
        <v>0.95036598055997923</v>
      </c>
      <c r="AC100" s="122">
        <f t="shared" si="20"/>
        <v>174.02094448074945</v>
      </c>
      <c r="AD100" s="123">
        <f t="shared" si="21"/>
        <v>37.975966990000003</v>
      </c>
      <c r="AE100" s="124">
        <f t="shared" si="22"/>
        <v>0.61533088600305919</v>
      </c>
      <c r="AF100" s="125">
        <f t="shared" si="23"/>
        <v>87.066551380445858</v>
      </c>
      <c r="AG100" s="125"/>
      <c r="AH100" s="126">
        <f t="shared" si="31"/>
        <v>54</v>
      </c>
      <c r="AI100" s="126"/>
      <c r="AJ100" s="126">
        <f t="shared" si="24"/>
        <v>261.08749586119529</v>
      </c>
      <c r="AK100" s="89">
        <f t="shared" si="33"/>
        <v>-81.079003022384768</v>
      </c>
      <c r="AL100" s="89"/>
      <c r="AM100" s="89">
        <f t="shared" si="32"/>
        <v>81.344894841512442</v>
      </c>
      <c r="AN100" s="90">
        <f t="shared" si="25"/>
        <v>37.175661833391793</v>
      </c>
      <c r="AO100" s="90">
        <f t="shared" si="26"/>
        <v>16.824338166608211</v>
      </c>
      <c r="AP100" s="135">
        <f t="shared" si="14"/>
        <v>107.59727743184747</v>
      </c>
      <c r="AQ100" s="135">
        <f t="shared" si="15"/>
        <v>237.75080840558263</v>
      </c>
      <c r="AR100" s="127">
        <f t="shared" si="27"/>
        <v>107.59727743184747</v>
      </c>
      <c r="AS100" s="127">
        <f t="shared" si="27"/>
        <v>237.75080840558263</v>
      </c>
    </row>
    <row r="101" spans="2:72" ht="16.5" thickBot="1" x14ac:dyDescent="0.3">
      <c r="B101" s="92">
        <v>23</v>
      </c>
      <c r="C101" s="93"/>
      <c r="D101" s="228">
        <v>0</v>
      </c>
      <c r="E101" s="85" t="s">
        <v>42</v>
      </c>
      <c r="F101" s="85"/>
      <c r="G101" s="85"/>
      <c r="H101" s="85">
        <v>141.96</v>
      </c>
      <c r="I101" s="85">
        <v>102.35299999999999</v>
      </c>
      <c r="J101" s="85">
        <f t="shared" si="16"/>
        <v>102.35299999999999</v>
      </c>
      <c r="K101" s="85">
        <f t="shared" si="6"/>
        <v>51.176499999999997</v>
      </c>
      <c r="L101" s="85">
        <f t="shared" si="7"/>
        <v>0.77908089634570166</v>
      </c>
      <c r="M101" s="85">
        <f t="shared" si="8"/>
        <v>110.59832404523581</v>
      </c>
      <c r="N101" s="85">
        <f t="shared" si="9"/>
        <v>221.19664809047163</v>
      </c>
      <c r="O101" s="85">
        <f>D80+D81+D82+D83+D84+D85+D86+D87+D88+D89+D90+C79+D91+D92+D93+D94+D95+D96+D97+D98+D99+D100+(D101/2)</f>
        <v>-1</v>
      </c>
      <c r="P101" s="85">
        <f t="shared" si="10"/>
        <v>-1.7452406437283494E-2</v>
      </c>
      <c r="Q101" s="85">
        <f t="shared" si="11"/>
        <v>-3.8604138050396788</v>
      </c>
      <c r="R101" s="85">
        <f t="shared" si="17"/>
        <v>5.9875483580610851</v>
      </c>
      <c r="S101" s="85">
        <f t="shared" si="28"/>
        <v>2.1271345530214063</v>
      </c>
      <c r="T101" s="85">
        <f t="shared" si="12"/>
        <v>2.1271345530214063</v>
      </c>
      <c r="U101" s="85"/>
      <c r="V101" s="85">
        <f t="shared" si="18"/>
        <v>2.1271345530214063</v>
      </c>
      <c r="W101" s="85"/>
      <c r="X101" s="87">
        <f t="shared" si="19"/>
        <v>1.6410637541797241E-2</v>
      </c>
      <c r="Y101" s="88">
        <f t="shared" si="29"/>
        <v>-1</v>
      </c>
      <c r="Z101" s="88"/>
      <c r="AA101" s="112">
        <f t="shared" si="30"/>
        <v>71.872402840000007</v>
      </c>
      <c r="AB101" s="121">
        <f t="shared" si="13"/>
        <v>0.95036598055997923</v>
      </c>
      <c r="AC101" s="122">
        <f t="shared" si="20"/>
        <v>174.02094448074945</v>
      </c>
      <c r="AD101" s="123">
        <f t="shared" si="21"/>
        <v>37.975966990000003</v>
      </c>
      <c r="AE101" s="124">
        <f t="shared" si="22"/>
        <v>0.61533088600305919</v>
      </c>
      <c r="AF101" s="125">
        <f t="shared" si="23"/>
        <v>87.066551380445858</v>
      </c>
      <c r="AG101" s="125"/>
      <c r="AH101" s="126">
        <f t="shared" si="31"/>
        <v>36</v>
      </c>
      <c r="AI101" s="126"/>
      <c r="AJ101" s="126">
        <f t="shared" si="24"/>
        <v>261.08749586119529</v>
      </c>
      <c r="AK101" s="89">
        <f t="shared" si="33"/>
        <v>-84.939416827424452</v>
      </c>
      <c r="AL101" s="89"/>
      <c r="AM101" s="89">
        <f t="shared" si="32"/>
        <v>84.955827464966248</v>
      </c>
      <c r="AN101" s="90">
        <f t="shared" si="25"/>
        <v>24.28588179357023</v>
      </c>
      <c r="AO101" s="90">
        <f t="shared" si="26"/>
        <v>11.71411820642977</v>
      </c>
      <c r="AP101" s="135">
        <f t="shared" si="14"/>
        <v>164.70474632133858</v>
      </c>
      <c r="AQ101" s="135">
        <f t="shared" si="15"/>
        <v>341.46829744337367</v>
      </c>
      <c r="AR101" s="127">
        <f t="shared" si="27"/>
        <v>164.70474632133858</v>
      </c>
      <c r="AS101" s="127">
        <f t="shared" si="27"/>
        <v>341.46829744337367</v>
      </c>
      <c r="AV101" s="142"/>
    </row>
    <row r="102" spans="2:72" ht="16.5" thickBot="1" x14ac:dyDescent="0.3">
      <c r="B102" s="92">
        <v>24</v>
      </c>
      <c r="C102" s="93"/>
      <c r="D102" s="228">
        <v>0</v>
      </c>
      <c r="E102" s="85" t="s">
        <v>42</v>
      </c>
      <c r="F102" s="85"/>
      <c r="G102" s="85"/>
      <c r="H102" s="85">
        <v>141.96</v>
      </c>
      <c r="I102" s="85">
        <v>102.35299999999999</v>
      </c>
      <c r="J102" s="85">
        <f t="shared" si="16"/>
        <v>102.35299999999999</v>
      </c>
      <c r="K102" s="85">
        <f t="shared" si="6"/>
        <v>51.176499999999997</v>
      </c>
      <c r="L102" s="85">
        <f t="shared" si="7"/>
        <v>0.77908089634570166</v>
      </c>
      <c r="M102" s="85">
        <f t="shared" si="8"/>
        <v>110.59832404523581</v>
      </c>
      <c r="N102" s="85">
        <f t="shared" si="9"/>
        <v>221.19664809047163</v>
      </c>
      <c r="O102" s="85">
        <f>D80+D81+D82+D83+D84+D85+D86+D87+D88+D89+D90+D91+C79+D92+D93+D94+D95+D96+D97+D98+D99+D100+D101+(D102/2)</f>
        <v>-1</v>
      </c>
      <c r="P102" s="85">
        <f t="shared" si="10"/>
        <v>-1.7452406437283494E-2</v>
      </c>
      <c r="Q102" s="85">
        <f t="shared" si="11"/>
        <v>-3.8604138050396788</v>
      </c>
      <c r="R102" s="85">
        <f t="shared" si="17"/>
        <v>2.1271345530214063</v>
      </c>
      <c r="S102" s="85">
        <f t="shared" si="28"/>
        <v>-1.7332792520182725</v>
      </c>
      <c r="T102" s="85">
        <f t="shared" si="12"/>
        <v>-1.7332792520182725</v>
      </c>
      <c r="U102" s="85"/>
      <c r="V102" s="85">
        <f t="shared" si="18"/>
        <v>-1.7332792520182725</v>
      </c>
      <c r="W102" s="85"/>
      <c r="X102" s="87">
        <f t="shared" si="19"/>
        <v>-7.2219968834094692E-2</v>
      </c>
      <c r="Y102" s="88">
        <f t="shared" si="29"/>
        <v>-1</v>
      </c>
      <c r="Z102" s="88"/>
      <c r="AA102" s="112">
        <f t="shared" si="30"/>
        <v>71.872402840000007</v>
      </c>
      <c r="AB102" s="121">
        <f t="shared" si="13"/>
        <v>0.95036598055997923</v>
      </c>
      <c r="AC102" s="122">
        <f t="shared" si="20"/>
        <v>174.02094448074945</v>
      </c>
      <c r="AD102" s="123">
        <f t="shared" si="21"/>
        <v>37.975966990000003</v>
      </c>
      <c r="AE102" s="124">
        <f t="shared" si="22"/>
        <v>0.61533088600305919</v>
      </c>
      <c r="AF102" s="125">
        <f t="shared" si="23"/>
        <v>87.066551380445858</v>
      </c>
      <c r="AG102" s="128"/>
      <c r="AH102" s="126">
        <f t="shared" si="31"/>
        <v>18</v>
      </c>
      <c r="AI102" s="126"/>
      <c r="AJ102" s="126">
        <f t="shared" si="24"/>
        <v>261.08749586119529</v>
      </c>
      <c r="AK102" s="89">
        <f t="shared" si="33"/>
        <v>-88.799830632464136</v>
      </c>
      <c r="AL102" s="89"/>
      <c r="AM102" s="89">
        <f t="shared" si="32"/>
        <v>88.727610663630045</v>
      </c>
      <c r="AN102" s="90">
        <f t="shared" si="25"/>
        <v>11.882905090198488</v>
      </c>
      <c r="AO102" s="90">
        <f t="shared" si="26"/>
        <v>6.1170949098015104</v>
      </c>
      <c r="AP102" s="135">
        <f t="shared" si="14"/>
        <v>336.61802140449356</v>
      </c>
      <c r="AQ102" s="135">
        <f t="shared" si="15"/>
        <v>653.90517214155716</v>
      </c>
      <c r="AR102" s="127">
        <f t="shared" si="27"/>
        <v>336.61802140449356</v>
      </c>
      <c r="AS102" s="127">
        <f t="shared" si="27"/>
        <v>653.90517214155716</v>
      </c>
    </row>
    <row r="105" spans="2:72" hidden="1" x14ac:dyDescent="0.25"/>
    <row r="106" spans="2:72" hidden="1" x14ac:dyDescent="0.25"/>
    <row r="107" spans="2:72" ht="16.5" hidden="1" thickBot="1" x14ac:dyDescent="0.3"/>
    <row r="108" spans="2:72" hidden="1" x14ac:dyDescent="0.25">
      <c r="BN108" s="163">
        <v>-7</v>
      </c>
      <c r="BO108" s="164">
        <v>-300</v>
      </c>
      <c r="BP108" s="164"/>
      <c r="BQ108" s="165">
        <f t="shared" ref="BQ108:BQ132" si="34">+BO108-D$25</f>
        <v>-342.66147950593802</v>
      </c>
      <c r="BR108" s="165">
        <f t="shared" ref="BR108:BR132" si="35">ABS(BQ108)</f>
        <v>342.66147950593802</v>
      </c>
      <c r="BS108" s="165">
        <f>MIN(BR108:BR132)</f>
        <v>7.3385204940619744</v>
      </c>
      <c r="BT108" s="166" t="b">
        <f t="shared" ref="BT108:BT132" si="36">IF(BS108=BR108,BN108)</f>
        <v>0</v>
      </c>
    </row>
    <row r="109" spans="2:72" hidden="1" x14ac:dyDescent="0.25">
      <c r="BN109" s="167">
        <v>-6</v>
      </c>
      <c r="BO109" s="139">
        <f t="shared" ref="BO109:BO132" si="37">+BO108+50</f>
        <v>-250</v>
      </c>
      <c r="BP109" s="139"/>
      <c r="BQ109" s="162">
        <f t="shared" si="34"/>
        <v>-292.66147950593802</v>
      </c>
      <c r="BR109" s="162">
        <f t="shared" si="35"/>
        <v>292.66147950593802</v>
      </c>
      <c r="BS109" s="162">
        <f>MIN(BR108:BR132)</f>
        <v>7.3385204940619744</v>
      </c>
      <c r="BT109" s="168" t="b">
        <f t="shared" si="36"/>
        <v>0</v>
      </c>
    </row>
    <row r="110" spans="2:72" hidden="1" x14ac:dyDescent="0.25">
      <c r="BN110" s="167">
        <v>-5</v>
      </c>
      <c r="BO110" s="139">
        <f t="shared" si="37"/>
        <v>-200</v>
      </c>
      <c r="BP110" s="139"/>
      <c r="BQ110" s="162">
        <f t="shared" si="34"/>
        <v>-242.66147950593802</v>
      </c>
      <c r="BR110" s="162">
        <f t="shared" si="35"/>
        <v>242.66147950593802</v>
      </c>
      <c r="BS110" s="162">
        <f>MIN(BR108:BR132)</f>
        <v>7.3385204940619744</v>
      </c>
      <c r="BT110" s="168" t="b">
        <f t="shared" si="36"/>
        <v>0</v>
      </c>
    </row>
    <row r="111" spans="2:72" hidden="1" x14ac:dyDescent="0.25">
      <c r="BN111" s="167">
        <v>-4</v>
      </c>
      <c r="BO111" s="139">
        <f t="shared" si="37"/>
        <v>-150</v>
      </c>
      <c r="BP111" s="139"/>
      <c r="BQ111" s="162">
        <f t="shared" si="34"/>
        <v>-192.66147950593802</v>
      </c>
      <c r="BR111" s="162">
        <f t="shared" si="35"/>
        <v>192.66147950593802</v>
      </c>
      <c r="BS111" s="162">
        <f>MIN(BR108:BR132)</f>
        <v>7.3385204940619744</v>
      </c>
      <c r="BT111" s="168" t="b">
        <f t="shared" si="36"/>
        <v>0</v>
      </c>
    </row>
    <row r="112" spans="2:72" hidden="1" x14ac:dyDescent="0.25">
      <c r="BN112" s="167">
        <v>-3</v>
      </c>
      <c r="BO112" s="139">
        <f t="shared" si="37"/>
        <v>-100</v>
      </c>
      <c r="BP112" s="139"/>
      <c r="BQ112" s="162">
        <f t="shared" si="34"/>
        <v>-142.66147950593802</v>
      </c>
      <c r="BR112" s="162">
        <f t="shared" si="35"/>
        <v>142.66147950593802</v>
      </c>
      <c r="BS112" s="162">
        <f>MIN(BR108:BR132)</f>
        <v>7.3385204940619744</v>
      </c>
      <c r="BT112" s="168" t="b">
        <f t="shared" si="36"/>
        <v>0</v>
      </c>
    </row>
    <row r="113" spans="55:82" hidden="1" x14ac:dyDescent="0.25">
      <c r="BN113" s="167">
        <v>-2</v>
      </c>
      <c r="BO113" s="139">
        <f t="shared" si="37"/>
        <v>-50</v>
      </c>
      <c r="BP113" s="139"/>
      <c r="BQ113" s="162">
        <f t="shared" si="34"/>
        <v>-92.661479505938019</v>
      </c>
      <c r="BR113" s="162">
        <f t="shared" si="35"/>
        <v>92.661479505938019</v>
      </c>
      <c r="BS113" s="162">
        <f>MIN(BR108:BR132)</f>
        <v>7.3385204940619744</v>
      </c>
      <c r="BT113" s="168" t="b">
        <f t="shared" si="36"/>
        <v>0</v>
      </c>
    </row>
    <row r="114" spans="55:82" hidden="1" x14ac:dyDescent="0.25">
      <c r="BN114" s="167">
        <v>-1</v>
      </c>
      <c r="BO114" s="139">
        <f t="shared" si="37"/>
        <v>0</v>
      </c>
      <c r="BP114" s="139"/>
      <c r="BQ114" s="162">
        <f t="shared" si="34"/>
        <v>-42.661479505938026</v>
      </c>
      <c r="BR114" s="162">
        <f t="shared" si="35"/>
        <v>42.661479505938026</v>
      </c>
      <c r="BS114" s="162">
        <f>MIN(BR108:BR132)</f>
        <v>7.3385204940619744</v>
      </c>
      <c r="BT114" s="168" t="b">
        <f t="shared" si="36"/>
        <v>0</v>
      </c>
    </row>
    <row r="115" spans="55:82" hidden="1" x14ac:dyDescent="0.25">
      <c r="BN115" s="167">
        <v>1</v>
      </c>
      <c r="BO115" s="139">
        <f t="shared" si="37"/>
        <v>50</v>
      </c>
      <c r="BP115" s="139"/>
      <c r="BQ115" s="162">
        <f t="shared" si="34"/>
        <v>7.3385204940619744</v>
      </c>
      <c r="BR115" s="162">
        <f t="shared" si="35"/>
        <v>7.3385204940619744</v>
      </c>
      <c r="BS115" s="162">
        <f>MIN(BR108:BR132)</f>
        <v>7.3385204940619744</v>
      </c>
      <c r="BT115" s="168">
        <f t="shared" si="36"/>
        <v>1</v>
      </c>
    </row>
    <row r="116" spans="55:82" hidden="1" x14ac:dyDescent="0.25">
      <c r="BN116" s="167">
        <v>2</v>
      </c>
      <c r="BO116" s="139">
        <f t="shared" si="37"/>
        <v>100</v>
      </c>
      <c r="BP116" s="139"/>
      <c r="BQ116" s="162">
        <f t="shared" si="34"/>
        <v>57.338520494061974</v>
      </c>
      <c r="BR116" s="162">
        <f t="shared" si="35"/>
        <v>57.338520494061974</v>
      </c>
      <c r="BS116" s="162">
        <f>MIN(BR108:BR132)</f>
        <v>7.3385204940619744</v>
      </c>
      <c r="BT116" s="168" t="b">
        <f t="shared" si="36"/>
        <v>0</v>
      </c>
    </row>
    <row r="117" spans="55:82" hidden="1" x14ac:dyDescent="0.25">
      <c r="BN117" s="167">
        <v>3</v>
      </c>
      <c r="BO117" s="139">
        <f t="shared" si="37"/>
        <v>150</v>
      </c>
      <c r="BP117" s="139"/>
      <c r="BQ117" s="162">
        <f t="shared" si="34"/>
        <v>107.33852049406198</v>
      </c>
      <c r="BR117" s="162">
        <f t="shared" si="35"/>
        <v>107.33852049406198</v>
      </c>
      <c r="BS117" s="162">
        <f>MIN(BR108:BR132)</f>
        <v>7.3385204940619744</v>
      </c>
      <c r="BT117" s="168" t="b">
        <f t="shared" si="36"/>
        <v>0</v>
      </c>
    </row>
    <row r="118" spans="55:82" hidden="1" x14ac:dyDescent="0.25">
      <c r="BN118" s="167">
        <v>4</v>
      </c>
      <c r="BO118" s="139">
        <f t="shared" si="37"/>
        <v>200</v>
      </c>
      <c r="BP118" s="139"/>
      <c r="BQ118" s="162">
        <f t="shared" si="34"/>
        <v>157.33852049406198</v>
      </c>
      <c r="BR118" s="162">
        <f t="shared" si="35"/>
        <v>157.33852049406198</v>
      </c>
      <c r="BS118" s="162">
        <f>MIN(BR108:BR132)</f>
        <v>7.3385204940619744</v>
      </c>
      <c r="BT118" s="168" t="b">
        <f t="shared" si="36"/>
        <v>0</v>
      </c>
    </row>
    <row r="119" spans="55:82" hidden="1" x14ac:dyDescent="0.25">
      <c r="BN119" s="167">
        <v>5</v>
      </c>
      <c r="BO119" s="139">
        <f t="shared" si="37"/>
        <v>250</v>
      </c>
      <c r="BP119" s="139"/>
      <c r="BQ119" s="162">
        <f t="shared" si="34"/>
        <v>207.33852049406198</v>
      </c>
      <c r="BR119" s="162">
        <f t="shared" si="35"/>
        <v>207.33852049406198</v>
      </c>
      <c r="BS119" s="162">
        <f>MIN(BR108:BR132)</f>
        <v>7.3385204940619744</v>
      </c>
      <c r="BT119" s="168" t="b">
        <f t="shared" si="36"/>
        <v>0</v>
      </c>
    </row>
    <row r="120" spans="55:82" hidden="1" x14ac:dyDescent="0.25">
      <c r="BC120" s="94"/>
      <c r="BD120" s="94"/>
      <c r="BE120" s="94"/>
      <c r="BF120" s="94"/>
      <c r="BG120" s="94"/>
      <c r="BH120" s="94"/>
      <c r="BI120" s="223"/>
      <c r="BJ120" s="223"/>
      <c r="BK120" s="223"/>
      <c r="BL120" s="10"/>
      <c r="BM120" s="13"/>
      <c r="BN120" s="167">
        <v>6</v>
      </c>
      <c r="BO120" s="139">
        <f t="shared" si="37"/>
        <v>300</v>
      </c>
      <c r="BP120" s="139"/>
      <c r="BQ120" s="162">
        <f t="shared" si="34"/>
        <v>257.33852049406198</v>
      </c>
      <c r="BR120" s="162">
        <f t="shared" si="35"/>
        <v>257.33852049406198</v>
      </c>
      <c r="BS120" s="162">
        <f>MIN(BR108:BR132)</f>
        <v>7.3385204940619744</v>
      </c>
      <c r="BT120" s="168" t="b">
        <f t="shared" si="36"/>
        <v>0</v>
      </c>
      <c r="BU120" s="13"/>
      <c r="BV120" s="13"/>
      <c r="BW120" s="13"/>
      <c r="BX120" s="13"/>
      <c r="BY120" s="13"/>
      <c r="BZ120" s="13"/>
      <c r="CA120" s="13"/>
      <c r="CB120" s="13"/>
      <c r="CC120" s="13"/>
      <c r="CD120" s="13"/>
    </row>
    <row r="121" spans="55:82" hidden="1" x14ac:dyDescent="0.25">
      <c r="BC121" s="13"/>
      <c r="BD121" s="13"/>
      <c r="BE121" s="13"/>
      <c r="BF121" s="13"/>
      <c r="BG121" s="13"/>
      <c r="BH121" s="13"/>
      <c r="BI121" s="95"/>
      <c r="BJ121" s="13"/>
      <c r="BK121" s="13"/>
      <c r="BL121" s="13"/>
      <c r="BM121" s="13"/>
      <c r="BN121" s="167">
        <v>7</v>
      </c>
      <c r="BO121" s="139">
        <f t="shared" si="37"/>
        <v>350</v>
      </c>
      <c r="BP121" s="139"/>
      <c r="BQ121" s="162">
        <f t="shared" si="34"/>
        <v>307.33852049406198</v>
      </c>
      <c r="BR121" s="162">
        <f t="shared" si="35"/>
        <v>307.33852049406198</v>
      </c>
      <c r="BS121" s="162">
        <f>MIN(BR108:BR132)</f>
        <v>7.3385204940619744</v>
      </c>
      <c r="BT121" s="168" t="b">
        <f t="shared" si="36"/>
        <v>0</v>
      </c>
      <c r="BU121" s="13"/>
      <c r="BV121" s="95"/>
      <c r="BW121" s="13"/>
      <c r="BX121" s="13"/>
      <c r="BY121" s="13"/>
      <c r="BZ121" s="13"/>
      <c r="CA121" s="13"/>
      <c r="CB121" s="13"/>
      <c r="CC121" s="13"/>
      <c r="CD121" s="13"/>
    </row>
    <row r="122" spans="55:82" hidden="1" x14ac:dyDescent="0.25">
      <c r="BC122" s="96"/>
      <c r="BD122" s="96"/>
      <c r="BE122" s="96"/>
      <c r="BF122" s="96"/>
      <c r="BG122" s="96"/>
      <c r="BH122" s="96"/>
      <c r="BI122" s="224"/>
      <c r="BJ122" s="224"/>
      <c r="BK122" s="13"/>
      <c r="BL122" s="13"/>
      <c r="BM122" s="13"/>
      <c r="BN122" s="167">
        <v>8</v>
      </c>
      <c r="BO122" s="139">
        <f t="shared" si="37"/>
        <v>400</v>
      </c>
      <c r="BP122" s="139"/>
      <c r="BQ122" s="162">
        <f t="shared" si="34"/>
        <v>357.33852049406198</v>
      </c>
      <c r="BR122" s="162">
        <f t="shared" si="35"/>
        <v>357.33852049406198</v>
      </c>
      <c r="BS122" s="162">
        <f>MIN(BR108:BR132)</f>
        <v>7.3385204940619744</v>
      </c>
      <c r="BT122" s="168" t="b">
        <f t="shared" si="36"/>
        <v>0</v>
      </c>
      <c r="BU122" s="225"/>
      <c r="BV122" s="225"/>
      <c r="BW122" s="13"/>
      <c r="BX122" s="13"/>
      <c r="BY122" s="13"/>
      <c r="BZ122" s="13"/>
      <c r="CA122" s="13"/>
      <c r="CB122" s="13"/>
      <c r="CC122" s="13"/>
      <c r="CD122" s="13"/>
    </row>
    <row r="123" spans="55:82" hidden="1" x14ac:dyDescent="0.25">
      <c r="BC123" s="13"/>
      <c r="BD123" s="13"/>
      <c r="BE123" s="13"/>
      <c r="BF123" s="13"/>
      <c r="BG123" s="13"/>
      <c r="BH123" s="13"/>
      <c r="BI123" s="13"/>
      <c r="BJ123" s="13"/>
      <c r="BK123" s="13"/>
      <c r="BL123" s="13"/>
      <c r="BM123" s="13"/>
      <c r="BN123" s="167">
        <v>9</v>
      </c>
      <c r="BO123" s="139">
        <f t="shared" si="37"/>
        <v>450</v>
      </c>
      <c r="BP123" s="139"/>
      <c r="BQ123" s="162">
        <f t="shared" si="34"/>
        <v>407.33852049406198</v>
      </c>
      <c r="BR123" s="162">
        <f t="shared" si="35"/>
        <v>407.33852049406198</v>
      </c>
      <c r="BS123" s="162">
        <f>MIN(BR108:BR132)</f>
        <v>7.3385204940619744</v>
      </c>
      <c r="BT123" s="168" t="b">
        <f t="shared" si="36"/>
        <v>0</v>
      </c>
      <c r="BU123" s="13"/>
      <c r="BV123" s="13"/>
      <c r="BW123" s="13"/>
      <c r="BX123" s="13"/>
      <c r="BY123" s="13"/>
      <c r="BZ123" s="13"/>
      <c r="CA123" s="13"/>
      <c r="CB123" s="13"/>
      <c r="CC123" s="13"/>
      <c r="CD123" s="13"/>
    </row>
    <row r="124" spans="55:82" hidden="1" x14ac:dyDescent="0.25">
      <c r="BC124" s="13"/>
      <c r="BD124" s="13"/>
      <c r="BE124" s="13"/>
      <c r="BF124" s="13"/>
      <c r="BG124" s="13"/>
      <c r="BH124" s="13"/>
      <c r="BI124" s="13"/>
      <c r="BJ124" s="13"/>
      <c r="BK124" s="13"/>
      <c r="BL124" s="13"/>
      <c r="BM124" s="13"/>
      <c r="BN124" s="167">
        <v>10</v>
      </c>
      <c r="BO124" s="139">
        <f t="shared" si="37"/>
        <v>500</v>
      </c>
      <c r="BP124" s="139"/>
      <c r="BQ124" s="162">
        <f t="shared" si="34"/>
        <v>457.33852049406198</v>
      </c>
      <c r="BR124" s="162">
        <f t="shared" si="35"/>
        <v>457.33852049406198</v>
      </c>
      <c r="BS124" s="162">
        <f>MIN(BR108:BR132)</f>
        <v>7.3385204940619744</v>
      </c>
      <c r="BT124" s="168" t="b">
        <f t="shared" si="36"/>
        <v>0</v>
      </c>
      <c r="BU124" s="13"/>
      <c r="BV124" s="13"/>
      <c r="BW124" s="13"/>
      <c r="BX124" s="13"/>
      <c r="BY124" s="13"/>
      <c r="BZ124" s="13"/>
      <c r="CA124" s="13"/>
      <c r="CB124" s="13"/>
      <c r="CC124" s="13"/>
      <c r="CD124" s="13"/>
    </row>
    <row r="125" spans="55:82" hidden="1" x14ac:dyDescent="0.25">
      <c r="BC125" s="13"/>
      <c r="BD125" s="13"/>
      <c r="BE125" s="13"/>
      <c r="BF125" s="13"/>
      <c r="BG125" s="13"/>
      <c r="BH125" s="13"/>
      <c r="BI125" s="13"/>
      <c r="BJ125" s="13"/>
      <c r="BK125" s="13"/>
      <c r="BL125" s="13"/>
      <c r="BM125" s="13"/>
      <c r="BN125" s="167">
        <v>11</v>
      </c>
      <c r="BO125" s="139">
        <f t="shared" si="37"/>
        <v>550</v>
      </c>
      <c r="BP125" s="139"/>
      <c r="BQ125" s="162">
        <f t="shared" si="34"/>
        <v>507.33852049406198</v>
      </c>
      <c r="BR125" s="162">
        <f t="shared" si="35"/>
        <v>507.33852049406198</v>
      </c>
      <c r="BS125" s="162">
        <f>MIN(BR108:BR132)</f>
        <v>7.3385204940619744</v>
      </c>
      <c r="BT125" s="168" t="b">
        <f t="shared" si="36"/>
        <v>0</v>
      </c>
      <c r="BU125" s="13"/>
      <c r="BV125" s="13"/>
      <c r="BW125" s="13"/>
      <c r="BX125" s="13"/>
      <c r="BY125" s="13"/>
      <c r="BZ125" s="13"/>
      <c r="CA125" s="13"/>
      <c r="CB125" s="13"/>
      <c r="CC125" s="13"/>
      <c r="CD125" s="13"/>
    </row>
    <row r="126" spans="55:82" hidden="1" x14ac:dyDescent="0.25">
      <c r="BC126" s="13"/>
      <c r="BD126" s="13"/>
      <c r="BE126" s="13"/>
      <c r="BF126" s="13"/>
      <c r="BG126" s="13"/>
      <c r="BH126" s="13"/>
      <c r="BI126" s="13"/>
      <c r="BJ126" s="13"/>
      <c r="BK126" s="13"/>
      <c r="BL126" s="13"/>
      <c r="BM126" s="13"/>
      <c r="BN126" s="169">
        <v>-1</v>
      </c>
      <c r="BO126" s="139">
        <f t="shared" si="37"/>
        <v>600</v>
      </c>
      <c r="BP126" s="139"/>
      <c r="BQ126" s="162">
        <f t="shared" si="34"/>
        <v>557.33852049406198</v>
      </c>
      <c r="BR126" s="162">
        <f t="shared" si="35"/>
        <v>557.33852049406198</v>
      </c>
      <c r="BS126" s="162">
        <f>MIN(BR108:BR132)</f>
        <v>7.3385204940619744</v>
      </c>
      <c r="BT126" s="168" t="b">
        <f t="shared" si="36"/>
        <v>0</v>
      </c>
      <c r="BU126" s="13"/>
      <c r="BV126" s="13"/>
      <c r="BW126" s="13"/>
      <c r="BX126" s="13"/>
      <c r="BY126" s="13"/>
      <c r="BZ126" s="13"/>
      <c r="CA126" s="13"/>
      <c r="CB126" s="13"/>
      <c r="CC126" s="13"/>
      <c r="CD126" s="13"/>
    </row>
    <row r="127" spans="55:82" hidden="1" x14ac:dyDescent="0.25">
      <c r="BC127" s="13"/>
      <c r="BD127" s="13"/>
      <c r="BE127" s="13"/>
      <c r="BF127" s="13"/>
      <c r="BG127" s="13"/>
      <c r="BH127" s="13"/>
      <c r="BI127" s="13"/>
      <c r="BJ127" s="13"/>
      <c r="BK127" s="13"/>
      <c r="BL127" s="13"/>
      <c r="BM127" s="13"/>
      <c r="BN127" s="169">
        <v>-2</v>
      </c>
      <c r="BO127" s="139">
        <f t="shared" si="37"/>
        <v>650</v>
      </c>
      <c r="BP127" s="33"/>
      <c r="BQ127" s="162">
        <f t="shared" si="34"/>
        <v>607.33852049406198</v>
      </c>
      <c r="BR127" s="162">
        <f t="shared" si="35"/>
        <v>607.33852049406198</v>
      </c>
      <c r="BS127" s="162">
        <f>MIN(BR108:BR132)</f>
        <v>7.3385204940619744</v>
      </c>
      <c r="BT127" s="168" t="b">
        <f t="shared" si="36"/>
        <v>0</v>
      </c>
      <c r="BU127" s="13"/>
      <c r="BV127" s="13"/>
      <c r="BW127" s="13"/>
      <c r="BX127" s="13"/>
      <c r="BY127" s="13"/>
      <c r="BZ127" s="13"/>
      <c r="CA127" s="13"/>
      <c r="CB127" s="13"/>
      <c r="CC127" s="13"/>
      <c r="CD127" s="13"/>
    </row>
    <row r="128" spans="55:82" hidden="1" x14ac:dyDescent="0.25">
      <c r="BC128" s="13"/>
      <c r="BD128" s="13"/>
      <c r="BE128" s="13"/>
      <c r="BF128" s="13"/>
      <c r="BG128" s="13"/>
      <c r="BH128" s="13"/>
      <c r="BI128" s="13"/>
      <c r="BJ128" s="13"/>
      <c r="BK128" s="13"/>
      <c r="BL128" s="13"/>
      <c r="BM128" s="13"/>
      <c r="BN128" s="169">
        <v>-3</v>
      </c>
      <c r="BO128" s="139">
        <f t="shared" si="37"/>
        <v>700</v>
      </c>
      <c r="BP128" s="33"/>
      <c r="BQ128" s="162">
        <f t="shared" si="34"/>
        <v>657.33852049406198</v>
      </c>
      <c r="BR128" s="162">
        <f t="shared" si="35"/>
        <v>657.33852049406198</v>
      </c>
      <c r="BS128" s="162">
        <f>MIN(BR108:BR132)</f>
        <v>7.3385204940619744</v>
      </c>
      <c r="BT128" s="168" t="b">
        <f t="shared" si="36"/>
        <v>0</v>
      </c>
      <c r="BU128" s="13"/>
      <c r="BV128" s="13"/>
      <c r="BW128" s="13"/>
      <c r="BX128" s="13"/>
      <c r="BY128" s="13"/>
      <c r="BZ128" s="13"/>
      <c r="CA128" s="13"/>
      <c r="CB128" s="13"/>
      <c r="CC128" s="13"/>
      <c r="CD128" s="13"/>
    </row>
    <row r="129" spans="55:82" hidden="1" x14ac:dyDescent="0.25">
      <c r="BC129" s="13"/>
      <c r="BD129" s="13"/>
      <c r="BE129" s="13"/>
      <c r="BF129" s="13"/>
      <c r="BG129" s="13"/>
      <c r="BH129" s="13"/>
      <c r="BI129" s="13"/>
      <c r="BJ129" s="13"/>
      <c r="BK129" s="13"/>
      <c r="BL129" s="13"/>
      <c r="BM129" s="13"/>
      <c r="BN129" s="169">
        <v>-4</v>
      </c>
      <c r="BO129" s="139">
        <f t="shared" si="37"/>
        <v>750</v>
      </c>
      <c r="BP129" s="33"/>
      <c r="BQ129" s="162">
        <f t="shared" si="34"/>
        <v>707.33852049406198</v>
      </c>
      <c r="BR129" s="162">
        <f t="shared" si="35"/>
        <v>707.33852049406198</v>
      </c>
      <c r="BS129" s="162">
        <f>MIN(BR108:BR132)</f>
        <v>7.3385204940619744</v>
      </c>
      <c r="BT129" s="168" t="b">
        <f t="shared" si="36"/>
        <v>0</v>
      </c>
      <c r="BU129" s="13"/>
      <c r="BV129" s="13"/>
      <c r="BW129" s="13"/>
      <c r="BX129" s="13"/>
      <c r="BY129" s="13"/>
      <c r="BZ129" s="13"/>
      <c r="CA129" s="13"/>
      <c r="CB129" s="13"/>
      <c r="CC129" s="13"/>
      <c r="CD129" s="13"/>
    </row>
    <row r="130" spans="55:82" hidden="1" x14ac:dyDescent="0.25">
      <c r="BC130" s="13"/>
      <c r="BD130" s="13"/>
      <c r="BE130" s="13"/>
      <c r="BF130" s="13"/>
      <c r="BG130" s="13"/>
      <c r="BH130" s="13"/>
      <c r="BI130" s="13"/>
      <c r="BJ130" s="13"/>
      <c r="BK130" s="13"/>
      <c r="BL130" s="13"/>
      <c r="BM130" s="13"/>
      <c r="BN130" s="169">
        <v>-5</v>
      </c>
      <c r="BO130" s="139">
        <f t="shared" si="37"/>
        <v>800</v>
      </c>
      <c r="BP130" s="33"/>
      <c r="BQ130" s="162">
        <f t="shared" si="34"/>
        <v>757.33852049406198</v>
      </c>
      <c r="BR130" s="162">
        <f t="shared" si="35"/>
        <v>757.33852049406198</v>
      </c>
      <c r="BS130" s="162">
        <f>MIN(BR108:BR132)</f>
        <v>7.3385204940619744</v>
      </c>
      <c r="BT130" s="168" t="b">
        <f t="shared" si="36"/>
        <v>0</v>
      </c>
      <c r="BU130" s="13"/>
      <c r="BV130" s="13"/>
      <c r="BW130" s="13"/>
      <c r="BX130" s="13"/>
      <c r="BY130" s="13"/>
      <c r="BZ130" s="13"/>
      <c r="CA130" s="13"/>
      <c r="CB130" s="13"/>
      <c r="CC130" s="13"/>
      <c r="CD130" s="13"/>
    </row>
    <row r="131" spans="55:82" hidden="1" x14ac:dyDescent="0.25">
      <c r="BC131" s="13"/>
      <c r="BD131" s="13"/>
      <c r="BE131" s="13"/>
      <c r="BF131" s="13"/>
      <c r="BG131" s="13"/>
      <c r="BH131" s="13"/>
      <c r="BI131" s="13"/>
      <c r="BJ131" s="13"/>
      <c r="BK131" s="13"/>
      <c r="BL131" s="13"/>
      <c r="BM131" s="13"/>
      <c r="BN131" s="170">
        <v>-6</v>
      </c>
      <c r="BO131" s="139">
        <f t="shared" si="37"/>
        <v>850</v>
      </c>
      <c r="BP131" s="33"/>
      <c r="BQ131" s="162">
        <f t="shared" si="34"/>
        <v>807.33852049406198</v>
      </c>
      <c r="BR131" s="162">
        <f t="shared" si="35"/>
        <v>807.33852049406198</v>
      </c>
      <c r="BS131" s="162">
        <f>MIN(BR108:BR132)</f>
        <v>7.3385204940619744</v>
      </c>
      <c r="BT131" s="168" t="b">
        <f t="shared" si="36"/>
        <v>0</v>
      </c>
      <c r="BU131" s="13"/>
      <c r="BV131" s="13"/>
      <c r="BW131" s="13"/>
      <c r="BX131" s="13"/>
      <c r="BY131" s="13"/>
      <c r="BZ131" s="13"/>
      <c r="CA131" s="13"/>
      <c r="CB131" s="13"/>
      <c r="CC131" s="13"/>
      <c r="CD131" s="13"/>
    </row>
    <row r="132" spans="55:82" ht="16.5" hidden="1" thickBot="1" x14ac:dyDescent="0.3">
      <c r="BC132" s="13"/>
      <c r="BD132" s="13"/>
      <c r="BE132" s="13"/>
      <c r="BF132" s="13"/>
      <c r="BG132" s="13"/>
      <c r="BH132" s="13"/>
      <c r="BI132" s="13"/>
      <c r="BJ132" s="13"/>
      <c r="BK132" s="13"/>
      <c r="BL132" s="13"/>
      <c r="BM132" s="13"/>
      <c r="BN132" s="171">
        <v>-7</v>
      </c>
      <c r="BO132" s="172">
        <f t="shared" si="37"/>
        <v>900</v>
      </c>
      <c r="BP132" s="141"/>
      <c r="BQ132" s="173">
        <f t="shared" si="34"/>
        <v>857.33852049406198</v>
      </c>
      <c r="BR132" s="173">
        <f t="shared" si="35"/>
        <v>857.33852049406198</v>
      </c>
      <c r="BS132" s="173">
        <f>MIN(BR108:BR132)</f>
        <v>7.3385204940619744</v>
      </c>
      <c r="BT132" s="174" t="b">
        <f t="shared" si="36"/>
        <v>0</v>
      </c>
      <c r="BU132" s="13"/>
      <c r="BV132" s="13"/>
      <c r="BW132" s="13"/>
      <c r="BX132" s="13"/>
      <c r="BY132" s="13"/>
      <c r="BZ132" s="13"/>
      <c r="CA132" s="13"/>
      <c r="CB132" s="13"/>
      <c r="CC132" s="13"/>
      <c r="CD132" s="13"/>
    </row>
    <row r="133" spans="55:82" hidden="1" x14ac:dyDescent="0.25">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row>
    <row r="134" spans="55:82" hidden="1" x14ac:dyDescent="0.25">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row>
    <row r="135" spans="55:82" hidden="1" x14ac:dyDescent="0.25">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row>
    <row r="136" spans="55:82" hidden="1" x14ac:dyDescent="0.25">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row>
    <row r="137" spans="55:82" x14ac:dyDescent="0.25">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row>
    <row r="138" spans="55:82" x14ac:dyDescent="0.25">
      <c r="BC138" s="13"/>
      <c r="BD138" s="13"/>
      <c r="BE138" s="13"/>
      <c r="BF138" s="13"/>
      <c r="BG138" s="13"/>
      <c r="BH138" s="13"/>
      <c r="BI138" s="13"/>
      <c r="BJ138" s="13"/>
      <c r="BK138" s="13"/>
      <c r="BL138" s="97"/>
      <c r="BM138" s="97"/>
      <c r="BN138" s="97"/>
      <c r="BO138" s="97"/>
      <c r="BP138" s="13"/>
      <c r="BQ138" s="13"/>
      <c r="BR138" s="13"/>
      <c r="BS138" s="13"/>
      <c r="BT138" s="13"/>
      <c r="BU138" s="13"/>
      <c r="BV138" s="13"/>
      <c r="BW138" s="13"/>
      <c r="BX138" s="13"/>
      <c r="BY138" s="13"/>
      <c r="BZ138" s="13"/>
      <c r="CA138" s="13"/>
      <c r="CB138" s="13"/>
      <c r="CC138" s="13"/>
      <c r="CD138" s="13"/>
    </row>
    <row r="139" spans="55:82" x14ac:dyDescent="0.25">
      <c r="BC139" s="10"/>
      <c r="BD139" s="13"/>
      <c r="BE139" s="10"/>
      <c r="BF139" s="13"/>
      <c r="BG139" s="10"/>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row>
    <row r="140" spans="55:82" x14ac:dyDescent="0.25">
      <c r="BC140" s="10"/>
      <c r="BD140" s="13"/>
      <c r="BE140" s="13"/>
      <c r="BF140" s="13"/>
      <c r="BG140" s="10"/>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row>
    <row r="141" spans="55:82" x14ac:dyDescent="0.25">
      <c r="BC141" s="10"/>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13"/>
    </row>
    <row r="142" spans="55:82" x14ac:dyDescent="0.25">
      <c r="BC142" s="10"/>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row>
    <row r="143" spans="55:82" x14ac:dyDescent="0.25">
      <c r="BC143" s="56"/>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13"/>
    </row>
    <row r="144" spans="55:82" x14ac:dyDescent="0.25">
      <c r="BC144" s="10"/>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13"/>
    </row>
    <row r="145" spans="55:82" x14ac:dyDescent="0.25">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row>
    <row r="146" spans="55:82" x14ac:dyDescent="0.25">
      <c r="BC146" s="13"/>
      <c r="BD146" s="26"/>
      <c r="BE146" s="26"/>
      <c r="BF146" s="26"/>
      <c r="BG146" s="26"/>
      <c r="BH146" s="26"/>
      <c r="BI146" s="26"/>
      <c r="BJ146" s="10"/>
      <c r="BK146" s="10"/>
      <c r="BL146" s="10"/>
      <c r="BM146" s="10"/>
      <c r="BN146" s="10"/>
      <c r="BO146" s="26"/>
      <c r="BP146" s="26"/>
      <c r="BQ146" s="26"/>
      <c r="BR146" s="10"/>
      <c r="BS146" s="10"/>
      <c r="BT146" s="10"/>
      <c r="BU146" s="10"/>
      <c r="BV146" s="10"/>
      <c r="BW146" s="10"/>
      <c r="BX146" s="10"/>
      <c r="BY146" s="10"/>
      <c r="BZ146" s="10"/>
      <c r="CA146" s="10"/>
      <c r="CB146" s="10"/>
      <c r="CC146" s="10"/>
      <c r="CD146" s="13"/>
    </row>
    <row r="147" spans="55:82" x14ac:dyDescent="0.25">
      <c r="BC147" s="13"/>
      <c r="BD147" s="26"/>
      <c r="BE147" s="26"/>
      <c r="BF147" s="26"/>
      <c r="BG147" s="26"/>
      <c r="BH147" s="26"/>
      <c r="BI147" s="26"/>
      <c r="BJ147" s="13"/>
      <c r="BK147" s="13"/>
      <c r="BL147" s="13"/>
      <c r="BM147" s="13"/>
      <c r="BN147" s="26"/>
      <c r="BO147" s="26"/>
      <c r="BP147" s="26"/>
      <c r="BQ147" s="26"/>
      <c r="BR147" s="13"/>
      <c r="BS147" s="13"/>
      <c r="BT147" s="13"/>
      <c r="BU147" s="13"/>
      <c r="BV147" s="26"/>
      <c r="BW147" s="26"/>
      <c r="BX147" s="26"/>
      <c r="BY147" s="26"/>
      <c r="BZ147" s="26"/>
      <c r="CA147" s="26"/>
      <c r="CB147" s="26"/>
      <c r="CC147" s="26"/>
      <c r="CD147" s="13"/>
    </row>
    <row r="148" spans="55:82" x14ac:dyDescent="0.25">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row>
    <row r="149" spans="55:82" x14ac:dyDescent="0.25">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row>
  </sheetData>
  <sheetProtection password="CC38" sheet="1" objects="1" scenarios="1"/>
  <protectedRanges>
    <protectedRange sqref="D79:D102 B73 B76" name="Range1"/>
  </protectedRanges>
  <mergeCells count="10">
    <mergeCell ref="B71:B72"/>
    <mergeCell ref="AR76:AS76"/>
    <mergeCell ref="BI120:BK120"/>
    <mergeCell ref="BI122:BJ122"/>
    <mergeCell ref="BU122:BV122"/>
    <mergeCell ref="BD1:BE1"/>
    <mergeCell ref="BD38:BJ39"/>
    <mergeCell ref="BV38:CB39"/>
    <mergeCell ref="BD4:BJ5"/>
    <mergeCell ref="BV2:CB3"/>
  </mergeCells>
  <conditionalFormatting sqref="B70 V37:V39 D35:F35 D28:F28 W40:W61 U40:U61 X22:X27 U2 U5:U10">
    <cfRule type="cellIs" dxfId="35" priority="117" stopIfTrue="1" operator="between">
      <formula>"OVERLOAD"</formula>
      <formula>"OVERLOAD"</formula>
    </cfRule>
  </conditionalFormatting>
  <conditionalFormatting sqref="BD143:CC144 BD55:CC56 BI60:BV67 BH66:BU66 BH58:BV58 BK57:BU57 BK36:BU36">
    <cfRule type="cellIs" dxfId="34" priority="116" stopIfTrue="1" operator="equal">
      <formula>FALSE</formula>
    </cfRule>
  </conditionalFormatting>
  <conditionalFormatting sqref="BD141:CC141 BK53:BU53 BD35:CC36">
    <cfRule type="cellIs" dxfId="33" priority="115" stopIfTrue="1" operator="equal">
      <formula>0</formula>
    </cfRule>
  </conditionalFormatting>
  <conditionalFormatting sqref="BN108:BN125 AU75">
    <cfRule type="cellIs" dxfId="32" priority="114" stopIfTrue="1" operator="between">
      <formula>"заяка"</formula>
      <formula>"заявка"</formula>
    </cfRule>
  </conditionalFormatting>
  <conditionalFormatting sqref="BT108:BT132 BB76:BB86">
    <cfRule type="cellIs" dxfId="31" priority="113" stopIfTrue="1" operator="equal">
      <formula>FALSE</formula>
    </cfRule>
  </conditionalFormatting>
  <conditionalFormatting sqref="D69:D70">
    <cfRule type="cellIs" dxfId="30" priority="112" stopIfTrue="1" operator="equal">
      <formula>"change the angle of frame or of cabinets"</formula>
    </cfRule>
  </conditionalFormatting>
  <conditionalFormatting sqref="D72">
    <cfRule type="cellIs" dxfId="29" priority="111" stopIfTrue="1" operator="equal">
      <formula>"USE EXBAR 8 AT THE BACK"</formula>
    </cfRule>
  </conditionalFormatting>
  <conditionalFormatting sqref="D71">
    <cfRule type="cellIs" dxfId="28" priority="110" stopIfTrue="1" operator="equal">
      <formula>"USE EXBAR 8 AT THE FRONT"</formula>
    </cfRule>
  </conditionalFormatting>
  <conditionalFormatting sqref="B79:B102">
    <cfRule type="cellIs" dxfId="27" priority="108" stopIfTrue="1" operator="greaterThan">
      <formula>$B$76</formula>
    </cfRule>
  </conditionalFormatting>
  <conditionalFormatting sqref="AP79:AS79 D79:W79">
    <cfRule type="expression" dxfId="26" priority="69" stopIfTrue="1">
      <formula>$B$76&lt;1</formula>
    </cfRule>
  </conditionalFormatting>
  <conditionalFormatting sqref="AP80:AS80 D80:W80">
    <cfRule type="expression" dxfId="25" priority="68" stopIfTrue="1">
      <formula>$B$76&lt;2</formula>
    </cfRule>
  </conditionalFormatting>
  <conditionalFormatting sqref="AP81:AS81 D81:W81">
    <cfRule type="expression" dxfId="24" priority="67" stopIfTrue="1">
      <formula>$B$76&lt;3</formula>
    </cfRule>
  </conditionalFormatting>
  <conditionalFormatting sqref="AP82:AS82 D82:W82">
    <cfRule type="expression" dxfId="23" priority="66" stopIfTrue="1">
      <formula>$B$76&lt;4</formula>
    </cfRule>
  </conditionalFormatting>
  <conditionalFormatting sqref="AP83:AS83 D83:W83">
    <cfRule type="expression" dxfId="22" priority="65" stopIfTrue="1">
      <formula>$B$76&lt;5</formula>
    </cfRule>
  </conditionalFormatting>
  <conditionalFormatting sqref="AP84:AS84 D84:W84">
    <cfRule type="expression" dxfId="21" priority="64">
      <formula>$B$76&lt;6</formula>
    </cfRule>
  </conditionalFormatting>
  <conditionalFormatting sqref="AP85:AS85 D85:W85">
    <cfRule type="expression" dxfId="20" priority="63">
      <formula>$B$76&lt;7</formula>
    </cfRule>
  </conditionalFormatting>
  <conditionalFormatting sqref="AP86:AS86 D86:W86">
    <cfRule type="expression" dxfId="19" priority="62">
      <formula>$B$76&lt;8</formula>
    </cfRule>
  </conditionalFormatting>
  <conditionalFormatting sqref="AP87:AS87 D87:W87">
    <cfRule type="expression" dxfId="18" priority="61">
      <formula>$B$76&lt;9</formula>
    </cfRule>
  </conditionalFormatting>
  <conditionalFormatting sqref="AP88:AS88 D88:W88">
    <cfRule type="expression" dxfId="17" priority="60">
      <formula>$B$76&lt;10</formula>
    </cfRule>
  </conditionalFormatting>
  <conditionalFormatting sqref="AP89:AS89 D89:W89">
    <cfRule type="expression" dxfId="16" priority="59">
      <formula>$B$76&lt;11</formula>
    </cfRule>
  </conditionalFormatting>
  <conditionalFormatting sqref="AP90:AS90 D90:W90 O91:O102">
    <cfRule type="expression" dxfId="15" priority="58">
      <formula>$B$76&lt;12</formula>
    </cfRule>
  </conditionalFormatting>
  <conditionalFormatting sqref="AP91:AS91 D91:W91 O92:O102">
    <cfRule type="expression" dxfId="14" priority="57">
      <formula>$B$76&lt;13</formula>
    </cfRule>
  </conditionalFormatting>
  <conditionalFormatting sqref="AP92:AS92 D92:W92">
    <cfRule type="expression" dxfId="13" priority="56">
      <formula>$B$76&lt;14</formula>
    </cfRule>
  </conditionalFormatting>
  <conditionalFormatting sqref="AP93:AS93 D93:W93">
    <cfRule type="expression" dxfId="12" priority="55">
      <formula>$B$76&lt;15</formula>
    </cfRule>
  </conditionalFormatting>
  <conditionalFormatting sqref="AP94:AS94 D94:W94">
    <cfRule type="expression" dxfId="11" priority="54">
      <formula>$B$76&lt;16</formula>
    </cfRule>
  </conditionalFormatting>
  <conditionalFormatting sqref="AP95:AS95 D95:W95">
    <cfRule type="expression" dxfId="10" priority="53">
      <formula>$B$76&lt;17</formula>
    </cfRule>
  </conditionalFormatting>
  <conditionalFormatting sqref="AP96:AS96 D96:W96">
    <cfRule type="expression" dxfId="9" priority="52">
      <formula>$B$76&lt;18</formula>
    </cfRule>
  </conditionalFormatting>
  <conditionalFormatting sqref="AP97:AS97 D97:W97">
    <cfRule type="expression" dxfId="8" priority="51">
      <formula>$B$76&lt;19</formula>
    </cfRule>
  </conditionalFormatting>
  <conditionalFormatting sqref="AP98:AS98 D98:W98">
    <cfRule type="expression" dxfId="7" priority="50">
      <formula>$B$76&lt;20</formula>
    </cfRule>
  </conditionalFormatting>
  <conditionalFormatting sqref="AP99:AS99 D99:W99">
    <cfRule type="expression" dxfId="6" priority="49">
      <formula>$B$76&lt;21</formula>
    </cfRule>
  </conditionalFormatting>
  <conditionalFormatting sqref="AP100:AS100 D100:W100">
    <cfRule type="expression" dxfId="5" priority="48">
      <formula>$B$76&lt;22</formula>
    </cfRule>
  </conditionalFormatting>
  <conditionalFormatting sqref="AP101:AS101 D101:W101">
    <cfRule type="expression" dxfId="4" priority="47">
      <formula>$B$76&lt;23</formula>
    </cfRule>
  </conditionalFormatting>
  <conditionalFormatting sqref="AP102:AS102 D102:W102">
    <cfRule type="expression" dxfId="3" priority="7">
      <formula>$B$76&lt;24</formula>
    </cfRule>
  </conditionalFormatting>
  <conditionalFormatting sqref="AR79:AS102">
    <cfRule type="cellIs" dxfId="2" priority="107" stopIfTrue="1" operator="lessThan">
      <formula>5</formula>
    </cfRule>
  </conditionalFormatting>
  <conditionalFormatting sqref="D67">
    <cfRule type="cellIs" dxfId="1" priority="2" operator="lessThan">
      <formula>5</formula>
    </cfRule>
  </conditionalFormatting>
  <conditionalFormatting sqref="E67">
    <cfRule type="cellIs" dxfId="0" priority="1" operator="lessThan">
      <formula>5</formula>
    </cfRule>
  </conditionalFormatting>
  <dataValidations count="9">
    <dataValidation type="decimal" allowBlank="1" showInputMessage="1" showErrorMessage="1" sqref="WVM983119:WVN983119 WLQ983119:WLR983119 WBU983119:WBV983119 VRY983119:VRZ983119 VIC983119:VID983119 UYG983119:UYH983119 UOK983119:UOL983119 UEO983119:UEP983119 TUS983119:TUT983119 TKW983119:TKX983119 TBA983119:TBB983119 SRE983119:SRF983119 SHI983119:SHJ983119 RXM983119:RXN983119 RNQ983119:RNR983119 RDU983119:RDV983119 QTY983119:QTZ983119 QKC983119:QKD983119 QAG983119:QAH983119 PQK983119:PQL983119 PGO983119:PGP983119 OWS983119:OWT983119 OMW983119:OMX983119 ODA983119:ODB983119 NTE983119:NTF983119 NJI983119:NJJ983119 MZM983119:MZN983119 MPQ983119:MPR983119 MFU983119:MFV983119 LVY983119:LVZ983119 LMC983119:LMD983119 LCG983119:LCH983119 KSK983119:KSL983119 KIO983119:KIP983119 JYS983119:JYT983119 JOW983119:JOX983119 JFA983119:JFB983119 IVE983119:IVF983119 ILI983119:ILJ983119 IBM983119:IBN983119 HRQ983119:HRR983119 HHU983119:HHV983119 GXY983119:GXZ983119 GOC983119:GOD983119 GEG983119:GEH983119 FUK983119:FUL983119 FKO983119:FKP983119 FAS983119:FAT983119 EQW983119:EQX983119 EHA983119:EHB983119 DXE983119:DXF983119 DNI983119:DNJ983119 DDM983119:DDN983119 CTQ983119:CTR983119 CJU983119:CJV983119 BZY983119:BZZ983119 BQC983119:BQD983119 BGG983119:BGH983119 AWK983119:AWL983119 AMO983119:AMP983119 ACS983119:ACT983119 SW983119:SX983119 JA983119:JB983119 WVM917583:WVN917583 WLQ917583:WLR917583 WBU917583:WBV917583 VRY917583:VRZ917583 VIC917583:VID917583 UYG917583:UYH917583 UOK917583:UOL917583 UEO917583:UEP917583 TUS917583:TUT917583 TKW917583:TKX917583 TBA917583:TBB917583 SRE917583:SRF917583 SHI917583:SHJ917583 RXM917583:RXN917583 RNQ917583:RNR917583 RDU917583:RDV917583 QTY917583:QTZ917583 QKC917583:QKD917583 QAG917583:QAH917583 PQK917583:PQL917583 PGO917583:PGP917583 OWS917583:OWT917583 OMW917583:OMX917583 ODA917583:ODB917583 NTE917583:NTF917583 NJI917583:NJJ917583 MZM917583:MZN917583 MPQ917583:MPR917583 MFU917583:MFV917583 LVY917583:LVZ917583 LMC917583:LMD917583 LCG917583:LCH917583 KSK917583:KSL917583 KIO917583:KIP917583 JYS917583:JYT917583 JOW917583:JOX917583 JFA917583:JFB917583 IVE917583:IVF917583 ILI917583:ILJ917583 IBM917583:IBN917583 HRQ917583:HRR917583 HHU917583:HHV917583 GXY917583:GXZ917583 GOC917583:GOD917583 GEG917583:GEH917583 FUK917583:FUL917583 FKO917583:FKP917583 FAS917583:FAT917583 EQW917583:EQX917583 EHA917583:EHB917583 DXE917583:DXF917583 DNI917583:DNJ917583 DDM917583:DDN917583 CTQ917583:CTR917583 CJU917583:CJV917583 BZY917583:BZZ917583 BQC917583:BQD917583 BGG917583:BGH917583 AWK917583:AWL917583 AMO917583:AMP917583 ACS917583:ACT917583 SW917583:SX917583 JA917583:JB917583 WVM852047:WVN852047 WLQ852047:WLR852047 WBU852047:WBV852047 VRY852047:VRZ852047 VIC852047:VID852047 UYG852047:UYH852047 UOK852047:UOL852047 UEO852047:UEP852047 TUS852047:TUT852047 TKW852047:TKX852047 TBA852047:TBB852047 SRE852047:SRF852047 SHI852047:SHJ852047 RXM852047:RXN852047 RNQ852047:RNR852047 RDU852047:RDV852047 QTY852047:QTZ852047 QKC852047:QKD852047 QAG852047:QAH852047 PQK852047:PQL852047 PGO852047:PGP852047 OWS852047:OWT852047 OMW852047:OMX852047 ODA852047:ODB852047 NTE852047:NTF852047 NJI852047:NJJ852047 MZM852047:MZN852047 MPQ852047:MPR852047 MFU852047:MFV852047 LVY852047:LVZ852047 LMC852047:LMD852047 LCG852047:LCH852047 KSK852047:KSL852047 KIO852047:KIP852047 JYS852047:JYT852047 JOW852047:JOX852047 JFA852047:JFB852047 IVE852047:IVF852047 ILI852047:ILJ852047 IBM852047:IBN852047 HRQ852047:HRR852047 HHU852047:HHV852047 GXY852047:GXZ852047 GOC852047:GOD852047 GEG852047:GEH852047 FUK852047:FUL852047 FKO852047:FKP852047 FAS852047:FAT852047 EQW852047:EQX852047 EHA852047:EHB852047 DXE852047:DXF852047 DNI852047:DNJ852047 DDM852047:DDN852047 CTQ852047:CTR852047 CJU852047:CJV852047 BZY852047:BZZ852047 BQC852047:BQD852047 BGG852047:BGH852047 AWK852047:AWL852047 AMO852047:AMP852047 ACS852047:ACT852047 SW852047:SX852047 JA852047:JB852047 WVM786511:WVN786511 WLQ786511:WLR786511 WBU786511:WBV786511 VRY786511:VRZ786511 VIC786511:VID786511 UYG786511:UYH786511 UOK786511:UOL786511 UEO786511:UEP786511 TUS786511:TUT786511 TKW786511:TKX786511 TBA786511:TBB786511 SRE786511:SRF786511 SHI786511:SHJ786511 RXM786511:RXN786511 RNQ786511:RNR786511 RDU786511:RDV786511 QTY786511:QTZ786511 QKC786511:QKD786511 QAG786511:QAH786511 PQK786511:PQL786511 PGO786511:PGP786511 OWS786511:OWT786511 OMW786511:OMX786511 ODA786511:ODB786511 NTE786511:NTF786511 NJI786511:NJJ786511 MZM786511:MZN786511 MPQ786511:MPR786511 MFU786511:MFV786511 LVY786511:LVZ786511 LMC786511:LMD786511 LCG786511:LCH786511 KSK786511:KSL786511 KIO786511:KIP786511 JYS786511:JYT786511 JOW786511:JOX786511 JFA786511:JFB786511 IVE786511:IVF786511 ILI786511:ILJ786511 IBM786511:IBN786511 HRQ786511:HRR786511 HHU786511:HHV786511 GXY786511:GXZ786511 GOC786511:GOD786511 GEG786511:GEH786511 FUK786511:FUL786511 FKO786511:FKP786511 FAS786511:FAT786511 EQW786511:EQX786511 EHA786511:EHB786511 DXE786511:DXF786511 DNI786511:DNJ786511 DDM786511:DDN786511 CTQ786511:CTR786511 CJU786511:CJV786511 BZY786511:BZZ786511 BQC786511:BQD786511 BGG786511:BGH786511 AWK786511:AWL786511 AMO786511:AMP786511 ACS786511:ACT786511 SW786511:SX786511 JA786511:JB786511 WVM720975:WVN720975 WLQ720975:WLR720975 WBU720975:WBV720975 VRY720975:VRZ720975 VIC720975:VID720975 UYG720975:UYH720975 UOK720975:UOL720975 UEO720975:UEP720975 TUS720975:TUT720975 TKW720975:TKX720975 TBA720975:TBB720975 SRE720975:SRF720975 SHI720975:SHJ720975 RXM720975:RXN720975 RNQ720975:RNR720975 RDU720975:RDV720975 QTY720975:QTZ720975 QKC720975:QKD720975 QAG720975:QAH720975 PQK720975:PQL720975 PGO720975:PGP720975 OWS720975:OWT720975 OMW720975:OMX720975 ODA720975:ODB720975 NTE720975:NTF720975 NJI720975:NJJ720975 MZM720975:MZN720975 MPQ720975:MPR720975 MFU720975:MFV720975 LVY720975:LVZ720975 LMC720975:LMD720975 LCG720975:LCH720975 KSK720975:KSL720975 KIO720975:KIP720975 JYS720975:JYT720975 JOW720975:JOX720975 JFA720975:JFB720975 IVE720975:IVF720975 ILI720975:ILJ720975 IBM720975:IBN720975 HRQ720975:HRR720975 HHU720975:HHV720975 GXY720975:GXZ720975 GOC720975:GOD720975 GEG720975:GEH720975 FUK720975:FUL720975 FKO720975:FKP720975 FAS720975:FAT720975 EQW720975:EQX720975 EHA720975:EHB720975 DXE720975:DXF720975 DNI720975:DNJ720975 DDM720975:DDN720975 CTQ720975:CTR720975 CJU720975:CJV720975 BZY720975:BZZ720975 BQC720975:BQD720975 BGG720975:BGH720975 AWK720975:AWL720975 AMO720975:AMP720975 ACS720975:ACT720975 SW720975:SX720975 JA720975:JB720975 WVM655439:WVN655439 WLQ655439:WLR655439 WBU655439:WBV655439 VRY655439:VRZ655439 VIC655439:VID655439 UYG655439:UYH655439 UOK655439:UOL655439 UEO655439:UEP655439 TUS655439:TUT655439 TKW655439:TKX655439 TBA655439:TBB655439 SRE655439:SRF655439 SHI655439:SHJ655439 RXM655439:RXN655439 RNQ655439:RNR655439 RDU655439:RDV655439 QTY655439:QTZ655439 QKC655439:QKD655439 QAG655439:QAH655439 PQK655439:PQL655439 PGO655439:PGP655439 OWS655439:OWT655439 OMW655439:OMX655439 ODA655439:ODB655439 NTE655439:NTF655439 NJI655439:NJJ655439 MZM655439:MZN655439 MPQ655439:MPR655439 MFU655439:MFV655439 LVY655439:LVZ655439 LMC655439:LMD655439 LCG655439:LCH655439 KSK655439:KSL655439 KIO655439:KIP655439 JYS655439:JYT655439 JOW655439:JOX655439 JFA655439:JFB655439 IVE655439:IVF655439 ILI655439:ILJ655439 IBM655439:IBN655439 HRQ655439:HRR655439 HHU655439:HHV655439 GXY655439:GXZ655439 GOC655439:GOD655439 GEG655439:GEH655439 FUK655439:FUL655439 FKO655439:FKP655439 FAS655439:FAT655439 EQW655439:EQX655439 EHA655439:EHB655439 DXE655439:DXF655439 DNI655439:DNJ655439 DDM655439:DDN655439 CTQ655439:CTR655439 CJU655439:CJV655439 BZY655439:BZZ655439 BQC655439:BQD655439 BGG655439:BGH655439 AWK655439:AWL655439 AMO655439:AMP655439 ACS655439:ACT655439 SW655439:SX655439 JA655439:JB655439 WVM589903:WVN589903 WLQ589903:WLR589903 WBU589903:WBV589903 VRY589903:VRZ589903 VIC589903:VID589903 UYG589903:UYH589903 UOK589903:UOL589903 UEO589903:UEP589903 TUS589903:TUT589903 TKW589903:TKX589903 TBA589903:TBB589903 SRE589903:SRF589903 SHI589903:SHJ589903 RXM589903:RXN589903 RNQ589903:RNR589903 RDU589903:RDV589903 QTY589903:QTZ589903 QKC589903:QKD589903 QAG589903:QAH589903 PQK589903:PQL589903 PGO589903:PGP589903 OWS589903:OWT589903 OMW589903:OMX589903 ODA589903:ODB589903 NTE589903:NTF589903 NJI589903:NJJ589903 MZM589903:MZN589903 MPQ589903:MPR589903 MFU589903:MFV589903 LVY589903:LVZ589903 LMC589903:LMD589903 LCG589903:LCH589903 KSK589903:KSL589903 KIO589903:KIP589903 JYS589903:JYT589903 JOW589903:JOX589903 JFA589903:JFB589903 IVE589903:IVF589903 ILI589903:ILJ589903 IBM589903:IBN589903 HRQ589903:HRR589903 HHU589903:HHV589903 GXY589903:GXZ589903 GOC589903:GOD589903 GEG589903:GEH589903 FUK589903:FUL589903 FKO589903:FKP589903 FAS589903:FAT589903 EQW589903:EQX589903 EHA589903:EHB589903 DXE589903:DXF589903 DNI589903:DNJ589903 DDM589903:DDN589903 CTQ589903:CTR589903 CJU589903:CJV589903 BZY589903:BZZ589903 BQC589903:BQD589903 BGG589903:BGH589903 AWK589903:AWL589903 AMO589903:AMP589903 ACS589903:ACT589903 SW589903:SX589903 JA589903:JB589903 WVM524367:WVN524367 WLQ524367:WLR524367 WBU524367:WBV524367 VRY524367:VRZ524367 VIC524367:VID524367 UYG524367:UYH524367 UOK524367:UOL524367 UEO524367:UEP524367 TUS524367:TUT524367 TKW524367:TKX524367 TBA524367:TBB524367 SRE524367:SRF524367 SHI524367:SHJ524367 RXM524367:RXN524367 RNQ524367:RNR524367 RDU524367:RDV524367 QTY524367:QTZ524367 QKC524367:QKD524367 QAG524367:QAH524367 PQK524367:PQL524367 PGO524367:PGP524367 OWS524367:OWT524367 OMW524367:OMX524367 ODA524367:ODB524367 NTE524367:NTF524367 NJI524367:NJJ524367 MZM524367:MZN524367 MPQ524367:MPR524367 MFU524367:MFV524367 LVY524367:LVZ524367 LMC524367:LMD524367 LCG524367:LCH524367 KSK524367:KSL524367 KIO524367:KIP524367 JYS524367:JYT524367 JOW524367:JOX524367 JFA524367:JFB524367 IVE524367:IVF524367 ILI524367:ILJ524367 IBM524367:IBN524367 HRQ524367:HRR524367 HHU524367:HHV524367 GXY524367:GXZ524367 GOC524367:GOD524367 GEG524367:GEH524367 FUK524367:FUL524367 FKO524367:FKP524367 FAS524367:FAT524367 EQW524367:EQX524367 EHA524367:EHB524367 DXE524367:DXF524367 DNI524367:DNJ524367 DDM524367:DDN524367 CTQ524367:CTR524367 CJU524367:CJV524367 BZY524367:BZZ524367 BQC524367:BQD524367 BGG524367:BGH524367 AWK524367:AWL524367 AMO524367:AMP524367 ACS524367:ACT524367 SW524367:SX524367 JA524367:JB524367 WVM458831:WVN458831 WLQ458831:WLR458831 WBU458831:WBV458831 VRY458831:VRZ458831 VIC458831:VID458831 UYG458831:UYH458831 UOK458831:UOL458831 UEO458831:UEP458831 TUS458831:TUT458831 TKW458831:TKX458831 TBA458831:TBB458831 SRE458831:SRF458831 SHI458831:SHJ458831 RXM458831:RXN458831 RNQ458831:RNR458831 RDU458831:RDV458831 QTY458831:QTZ458831 QKC458831:QKD458831 QAG458831:QAH458831 PQK458831:PQL458831 PGO458831:PGP458831 OWS458831:OWT458831 OMW458831:OMX458831 ODA458831:ODB458831 NTE458831:NTF458831 NJI458831:NJJ458831 MZM458831:MZN458831 MPQ458831:MPR458831 MFU458831:MFV458831 LVY458831:LVZ458831 LMC458831:LMD458831 LCG458831:LCH458831 KSK458831:KSL458831 KIO458831:KIP458831 JYS458831:JYT458831 JOW458831:JOX458831 JFA458831:JFB458831 IVE458831:IVF458831 ILI458831:ILJ458831 IBM458831:IBN458831 HRQ458831:HRR458831 HHU458831:HHV458831 GXY458831:GXZ458831 GOC458831:GOD458831 GEG458831:GEH458831 FUK458831:FUL458831 FKO458831:FKP458831 FAS458831:FAT458831 EQW458831:EQX458831 EHA458831:EHB458831 DXE458831:DXF458831 DNI458831:DNJ458831 DDM458831:DDN458831 CTQ458831:CTR458831 CJU458831:CJV458831 BZY458831:BZZ458831 BQC458831:BQD458831 BGG458831:BGH458831 AWK458831:AWL458831 AMO458831:AMP458831 ACS458831:ACT458831 SW458831:SX458831 JA458831:JB458831 WVM393295:WVN393295 WLQ393295:WLR393295 WBU393295:WBV393295 VRY393295:VRZ393295 VIC393295:VID393295 UYG393295:UYH393295 UOK393295:UOL393295 UEO393295:UEP393295 TUS393295:TUT393295 TKW393295:TKX393295 TBA393295:TBB393295 SRE393295:SRF393295 SHI393295:SHJ393295 RXM393295:RXN393295 RNQ393295:RNR393295 RDU393295:RDV393295 QTY393295:QTZ393295 QKC393295:QKD393295 QAG393295:QAH393295 PQK393295:PQL393295 PGO393295:PGP393295 OWS393295:OWT393295 OMW393295:OMX393295 ODA393295:ODB393295 NTE393295:NTF393295 NJI393295:NJJ393295 MZM393295:MZN393295 MPQ393295:MPR393295 MFU393295:MFV393295 LVY393295:LVZ393295 LMC393295:LMD393295 LCG393295:LCH393295 KSK393295:KSL393295 KIO393295:KIP393295 JYS393295:JYT393295 JOW393295:JOX393295 JFA393295:JFB393295 IVE393295:IVF393295 ILI393295:ILJ393295 IBM393295:IBN393295 HRQ393295:HRR393295 HHU393295:HHV393295 GXY393295:GXZ393295 GOC393295:GOD393295 GEG393295:GEH393295 FUK393295:FUL393295 FKO393295:FKP393295 FAS393295:FAT393295 EQW393295:EQX393295 EHA393295:EHB393295 DXE393295:DXF393295 DNI393295:DNJ393295 DDM393295:DDN393295 CTQ393295:CTR393295 CJU393295:CJV393295 BZY393295:BZZ393295 BQC393295:BQD393295 BGG393295:BGH393295 AWK393295:AWL393295 AMO393295:AMP393295 ACS393295:ACT393295 SW393295:SX393295 JA393295:JB393295 WVM327759:WVN327759 WLQ327759:WLR327759 WBU327759:WBV327759 VRY327759:VRZ327759 VIC327759:VID327759 UYG327759:UYH327759 UOK327759:UOL327759 UEO327759:UEP327759 TUS327759:TUT327759 TKW327759:TKX327759 TBA327759:TBB327759 SRE327759:SRF327759 SHI327759:SHJ327759 RXM327759:RXN327759 RNQ327759:RNR327759 RDU327759:RDV327759 QTY327759:QTZ327759 QKC327759:QKD327759 QAG327759:QAH327759 PQK327759:PQL327759 PGO327759:PGP327759 OWS327759:OWT327759 OMW327759:OMX327759 ODA327759:ODB327759 NTE327759:NTF327759 NJI327759:NJJ327759 MZM327759:MZN327759 MPQ327759:MPR327759 MFU327759:MFV327759 LVY327759:LVZ327759 LMC327759:LMD327759 LCG327759:LCH327759 KSK327759:KSL327759 KIO327759:KIP327759 JYS327759:JYT327759 JOW327759:JOX327759 JFA327759:JFB327759 IVE327759:IVF327759 ILI327759:ILJ327759 IBM327759:IBN327759 HRQ327759:HRR327759 HHU327759:HHV327759 GXY327759:GXZ327759 GOC327759:GOD327759 GEG327759:GEH327759 FUK327759:FUL327759 FKO327759:FKP327759 FAS327759:FAT327759 EQW327759:EQX327759 EHA327759:EHB327759 DXE327759:DXF327759 DNI327759:DNJ327759 DDM327759:DDN327759 CTQ327759:CTR327759 CJU327759:CJV327759 BZY327759:BZZ327759 BQC327759:BQD327759 BGG327759:BGH327759 AWK327759:AWL327759 AMO327759:AMP327759 ACS327759:ACT327759 SW327759:SX327759 JA327759:JB327759 WVM262223:WVN262223 WLQ262223:WLR262223 WBU262223:WBV262223 VRY262223:VRZ262223 VIC262223:VID262223 UYG262223:UYH262223 UOK262223:UOL262223 UEO262223:UEP262223 TUS262223:TUT262223 TKW262223:TKX262223 TBA262223:TBB262223 SRE262223:SRF262223 SHI262223:SHJ262223 RXM262223:RXN262223 RNQ262223:RNR262223 RDU262223:RDV262223 QTY262223:QTZ262223 QKC262223:QKD262223 QAG262223:QAH262223 PQK262223:PQL262223 PGO262223:PGP262223 OWS262223:OWT262223 OMW262223:OMX262223 ODA262223:ODB262223 NTE262223:NTF262223 NJI262223:NJJ262223 MZM262223:MZN262223 MPQ262223:MPR262223 MFU262223:MFV262223 LVY262223:LVZ262223 LMC262223:LMD262223 LCG262223:LCH262223 KSK262223:KSL262223 KIO262223:KIP262223 JYS262223:JYT262223 JOW262223:JOX262223 JFA262223:JFB262223 IVE262223:IVF262223 ILI262223:ILJ262223 IBM262223:IBN262223 HRQ262223:HRR262223 HHU262223:HHV262223 GXY262223:GXZ262223 GOC262223:GOD262223 GEG262223:GEH262223 FUK262223:FUL262223 FKO262223:FKP262223 FAS262223:FAT262223 EQW262223:EQX262223 EHA262223:EHB262223 DXE262223:DXF262223 DNI262223:DNJ262223 DDM262223:DDN262223 CTQ262223:CTR262223 CJU262223:CJV262223 BZY262223:BZZ262223 BQC262223:BQD262223 BGG262223:BGH262223 AWK262223:AWL262223 AMO262223:AMP262223 ACS262223:ACT262223 SW262223:SX262223 JA262223:JB262223 WVM196687:WVN196687 WLQ196687:WLR196687 WBU196687:WBV196687 VRY196687:VRZ196687 VIC196687:VID196687 UYG196687:UYH196687 UOK196687:UOL196687 UEO196687:UEP196687 TUS196687:TUT196687 TKW196687:TKX196687 TBA196687:TBB196687 SRE196687:SRF196687 SHI196687:SHJ196687 RXM196687:RXN196687 RNQ196687:RNR196687 RDU196687:RDV196687 QTY196687:QTZ196687 QKC196687:QKD196687 QAG196687:QAH196687 PQK196687:PQL196687 PGO196687:PGP196687 OWS196687:OWT196687 OMW196687:OMX196687 ODA196687:ODB196687 NTE196687:NTF196687 NJI196687:NJJ196687 MZM196687:MZN196687 MPQ196687:MPR196687 MFU196687:MFV196687 LVY196687:LVZ196687 LMC196687:LMD196687 LCG196687:LCH196687 KSK196687:KSL196687 KIO196687:KIP196687 JYS196687:JYT196687 JOW196687:JOX196687 JFA196687:JFB196687 IVE196687:IVF196687 ILI196687:ILJ196687 IBM196687:IBN196687 HRQ196687:HRR196687 HHU196687:HHV196687 GXY196687:GXZ196687 GOC196687:GOD196687 GEG196687:GEH196687 FUK196687:FUL196687 FKO196687:FKP196687 FAS196687:FAT196687 EQW196687:EQX196687 EHA196687:EHB196687 DXE196687:DXF196687 DNI196687:DNJ196687 DDM196687:DDN196687 CTQ196687:CTR196687 CJU196687:CJV196687 BZY196687:BZZ196687 BQC196687:BQD196687 BGG196687:BGH196687 AWK196687:AWL196687 AMO196687:AMP196687 ACS196687:ACT196687 SW196687:SX196687 JA196687:JB196687 WVM131151:WVN131151 WLQ131151:WLR131151 WBU131151:WBV131151 VRY131151:VRZ131151 VIC131151:VID131151 UYG131151:UYH131151 UOK131151:UOL131151 UEO131151:UEP131151 TUS131151:TUT131151 TKW131151:TKX131151 TBA131151:TBB131151 SRE131151:SRF131151 SHI131151:SHJ131151 RXM131151:RXN131151 RNQ131151:RNR131151 RDU131151:RDV131151 QTY131151:QTZ131151 QKC131151:QKD131151 QAG131151:QAH131151 PQK131151:PQL131151 PGO131151:PGP131151 OWS131151:OWT131151 OMW131151:OMX131151 ODA131151:ODB131151 NTE131151:NTF131151 NJI131151:NJJ131151 MZM131151:MZN131151 MPQ131151:MPR131151 MFU131151:MFV131151 LVY131151:LVZ131151 LMC131151:LMD131151 LCG131151:LCH131151 KSK131151:KSL131151 KIO131151:KIP131151 JYS131151:JYT131151 JOW131151:JOX131151 JFA131151:JFB131151 IVE131151:IVF131151 ILI131151:ILJ131151 IBM131151:IBN131151 HRQ131151:HRR131151 HHU131151:HHV131151 GXY131151:GXZ131151 GOC131151:GOD131151 GEG131151:GEH131151 FUK131151:FUL131151 FKO131151:FKP131151 FAS131151:FAT131151 EQW131151:EQX131151 EHA131151:EHB131151 DXE131151:DXF131151 DNI131151:DNJ131151 DDM131151:DDN131151 CTQ131151:CTR131151 CJU131151:CJV131151 BZY131151:BZZ131151 BQC131151:BQD131151 BGG131151:BGH131151 AWK131151:AWL131151 AMO131151:AMP131151 ACS131151:ACT131151 SW131151:SX131151 JA131151:JB131151 WVM65615:WVN65615 WLQ65615:WLR65615 WBU65615:WBV65615 VRY65615:VRZ65615 VIC65615:VID65615 UYG65615:UYH65615 UOK65615:UOL65615 UEO65615:UEP65615 TUS65615:TUT65615 TKW65615:TKX65615 TBA65615:TBB65615 SRE65615:SRF65615 SHI65615:SHJ65615 RXM65615:RXN65615 RNQ65615:RNR65615 RDU65615:RDV65615 QTY65615:QTZ65615 QKC65615:QKD65615 QAG65615:QAH65615 PQK65615:PQL65615 PGO65615:PGP65615 OWS65615:OWT65615 OMW65615:OMX65615 ODA65615:ODB65615 NTE65615:NTF65615 NJI65615:NJJ65615 MZM65615:MZN65615 MPQ65615:MPR65615 MFU65615:MFV65615 LVY65615:LVZ65615 LMC65615:LMD65615 LCG65615:LCH65615 KSK65615:KSL65615 KIO65615:KIP65615 JYS65615:JYT65615 JOW65615:JOX65615 JFA65615:JFB65615 IVE65615:IVF65615 ILI65615:ILJ65615 IBM65615:IBN65615 HRQ65615:HRR65615 HHU65615:HHV65615 GXY65615:GXZ65615 GOC65615:GOD65615 GEG65615:GEH65615 FUK65615:FUL65615 FKO65615:FKP65615 FAS65615:FAT65615 EQW65615:EQX65615 EHA65615:EHB65615 DXE65615:DXF65615 DNI65615:DNJ65615 DDM65615:DDN65615 CTQ65615:CTR65615 CJU65615:CJV65615 BZY65615:BZZ65615 BQC65615:BQD65615 BGG65615:BGH65615 AWK65615:AWL65615 AMO65615:AMP65615 ACS65615:ACT65615 SW65615:SX65615 JA65615:JB65615 WVM79:WVN79 WLQ79:WLR79 WBU79:WBV79 VRY79:VRZ79 VIC79:VID79 UYG79:UYH79 UOK79:UOL79 UEO79:UEP79 TUS79:TUT79 TKW79:TKX79 TBA79:TBB79 SRE79:SRF79 SHI79:SHJ79 RXM79:RXN79 RNQ79:RNR79 RDU79:RDV79 QTY79:QTZ79 QKC79:QKD79 QAG79:QAH79 PQK79:PQL79 PGO79:PGP79 OWS79:OWT79 OMW79:OMX79 ODA79:ODB79 NTE79:NTF79 NJI79:NJJ79 MZM79:MZN79 MPQ79:MPR79 MFU79:MFV79 LVY79:LVZ79 LMC79:LMD79 LCG79:LCH79 KSK79:KSL79 KIO79:KIP79 JYS79:JYT79 JOW79:JOX79 JFA79:JFB79 IVE79:IVF79 ILI79:ILJ79 IBM79:IBN79 HRQ79:HRR79 HHU79:HHV79 GXY79:GXZ79 GOC79:GOD79 GEG79:GEH79 FUK79:FUL79 FKO79:FKP79 FAS79:FAT79 EQW79:EQX79 EHA79:EHB79 DXE79:DXF79 DNI79:DNJ79 DDM79:DDN79 CTQ79:CTR79 CJU79:CJV79 BZY79:BZZ79 BQC79:BQD79 BGG79:BGH79 AWK79:AWL79 AMO79:AMP79 ACS79:ACT79 SW79:SX79 JA79:JB79 WVK983119 WLO983119 WBS983119 VRW983119 VIA983119 UYE983119 UOI983119 UEM983119 TUQ983119 TKU983119 TAY983119 SRC983119 SHG983119 RXK983119 RNO983119 RDS983119 QTW983119 QKA983119 QAE983119 PQI983119 PGM983119 OWQ983119 OMU983119 OCY983119 NTC983119 NJG983119 MZK983119 MPO983119 MFS983119 LVW983119 LMA983119 LCE983119 KSI983119 KIM983119 JYQ983119 JOU983119 JEY983119 IVC983119 ILG983119 IBK983119 HRO983119 HHS983119 GXW983119 GOA983119 GEE983119 FUI983119 FKM983119 FAQ983119 EQU983119 EGY983119 DXC983119 DNG983119 DDK983119 CTO983119 CJS983119 BZW983119 BQA983119 BGE983119 AWI983119 AMM983119 ACQ983119 SU983119 IY983119 WVK917583 WLO917583 WBS917583 VRW917583 VIA917583 UYE917583 UOI917583 UEM917583 TUQ917583 TKU917583 TAY917583 SRC917583 SHG917583 RXK917583 RNO917583 RDS917583 QTW917583 QKA917583 QAE917583 PQI917583 PGM917583 OWQ917583 OMU917583 OCY917583 NTC917583 NJG917583 MZK917583 MPO917583 MFS917583 LVW917583 LMA917583 LCE917583 KSI917583 KIM917583 JYQ917583 JOU917583 JEY917583 IVC917583 ILG917583 IBK917583 HRO917583 HHS917583 GXW917583 GOA917583 GEE917583 FUI917583 FKM917583 FAQ917583 EQU917583 EGY917583 DXC917583 DNG917583 DDK917583 CTO917583 CJS917583 BZW917583 BQA917583 BGE917583 AWI917583 AMM917583 ACQ917583 SU917583 IY917583 WVK852047 WLO852047 WBS852047 VRW852047 VIA852047 UYE852047 UOI852047 UEM852047 TUQ852047 TKU852047 TAY852047 SRC852047 SHG852047 RXK852047 RNO852047 RDS852047 QTW852047 QKA852047 QAE852047 PQI852047 PGM852047 OWQ852047 OMU852047 OCY852047 NTC852047 NJG852047 MZK852047 MPO852047 MFS852047 LVW852047 LMA852047 LCE852047 KSI852047 KIM852047 JYQ852047 JOU852047 JEY852047 IVC852047 ILG852047 IBK852047 HRO852047 HHS852047 GXW852047 GOA852047 GEE852047 FUI852047 FKM852047 FAQ852047 EQU852047 EGY852047 DXC852047 DNG852047 DDK852047 CTO852047 CJS852047 BZW852047 BQA852047 BGE852047 AWI852047 AMM852047 ACQ852047 SU852047 IY852047 WVK786511 WLO786511 WBS786511 VRW786511 VIA786511 UYE786511 UOI786511 UEM786511 TUQ786511 TKU786511 TAY786511 SRC786511 SHG786511 RXK786511 RNO786511 RDS786511 QTW786511 QKA786511 QAE786511 PQI786511 PGM786511 OWQ786511 OMU786511 OCY786511 NTC786511 NJG786511 MZK786511 MPO786511 MFS786511 LVW786511 LMA786511 LCE786511 KSI786511 KIM786511 JYQ786511 JOU786511 JEY786511 IVC786511 ILG786511 IBK786511 HRO786511 HHS786511 GXW786511 GOA786511 GEE786511 FUI786511 FKM786511 FAQ786511 EQU786511 EGY786511 DXC786511 DNG786511 DDK786511 CTO786511 CJS786511 BZW786511 BQA786511 BGE786511 AWI786511 AMM786511 ACQ786511 SU786511 IY786511 WVK720975 WLO720975 WBS720975 VRW720975 VIA720975 UYE720975 UOI720975 UEM720975 TUQ720975 TKU720975 TAY720975 SRC720975 SHG720975 RXK720975 RNO720975 RDS720975 QTW720975 QKA720975 QAE720975 PQI720975 PGM720975 OWQ720975 OMU720975 OCY720975 NTC720975 NJG720975 MZK720975 MPO720975 MFS720975 LVW720975 LMA720975 LCE720975 KSI720975 KIM720975 JYQ720975 JOU720975 JEY720975 IVC720975 ILG720975 IBK720975 HRO720975 HHS720975 GXW720975 GOA720975 GEE720975 FUI720975 FKM720975 FAQ720975 EQU720975 EGY720975 DXC720975 DNG720975 DDK720975 CTO720975 CJS720975 BZW720975 BQA720975 BGE720975 AWI720975 AMM720975 ACQ720975 SU720975 IY720975 WVK655439 WLO655439 WBS655439 VRW655439 VIA655439 UYE655439 UOI655439 UEM655439 TUQ655439 TKU655439 TAY655439 SRC655439 SHG655439 RXK655439 RNO655439 RDS655439 QTW655439 QKA655439 QAE655439 PQI655439 PGM655439 OWQ655439 OMU655439 OCY655439 NTC655439 NJG655439 MZK655439 MPO655439 MFS655439 LVW655439 LMA655439 LCE655439 KSI655439 KIM655439 JYQ655439 JOU655439 JEY655439 IVC655439 ILG655439 IBK655439 HRO655439 HHS655439 GXW655439 GOA655439 GEE655439 FUI655439 FKM655439 FAQ655439 EQU655439 EGY655439 DXC655439 DNG655439 DDK655439 CTO655439 CJS655439 BZW655439 BQA655439 BGE655439 AWI655439 AMM655439 ACQ655439 SU655439 IY655439 WVK589903 WLO589903 WBS589903 VRW589903 VIA589903 UYE589903 UOI589903 UEM589903 TUQ589903 TKU589903 TAY589903 SRC589903 SHG589903 RXK589903 RNO589903 RDS589903 QTW589903 QKA589903 QAE589903 PQI589903 PGM589903 OWQ589903 OMU589903 OCY589903 NTC589903 NJG589903 MZK589903 MPO589903 MFS589903 LVW589903 LMA589903 LCE589903 KSI589903 KIM589903 JYQ589903 JOU589903 JEY589903 IVC589903 ILG589903 IBK589903 HRO589903 HHS589903 GXW589903 GOA589903 GEE589903 FUI589903 FKM589903 FAQ589903 EQU589903 EGY589903 DXC589903 DNG589903 DDK589903 CTO589903 CJS589903 BZW589903 BQA589903 BGE589903 AWI589903 AMM589903 ACQ589903 SU589903 IY589903 WVK524367 WLO524367 WBS524367 VRW524367 VIA524367 UYE524367 UOI524367 UEM524367 TUQ524367 TKU524367 TAY524367 SRC524367 SHG524367 RXK524367 RNO524367 RDS524367 QTW524367 QKA524367 QAE524367 PQI524367 PGM524367 OWQ524367 OMU524367 OCY524367 NTC524367 NJG524367 MZK524367 MPO524367 MFS524367 LVW524367 LMA524367 LCE524367 KSI524367 KIM524367 JYQ524367 JOU524367 JEY524367 IVC524367 ILG524367 IBK524367 HRO524367 HHS524367 GXW524367 GOA524367 GEE524367 FUI524367 FKM524367 FAQ524367 EQU524367 EGY524367 DXC524367 DNG524367 DDK524367 CTO524367 CJS524367 BZW524367 BQA524367 BGE524367 AWI524367 AMM524367 ACQ524367 SU524367 IY524367 WVK458831 WLO458831 WBS458831 VRW458831 VIA458831 UYE458831 UOI458831 UEM458831 TUQ458831 TKU458831 TAY458831 SRC458831 SHG458831 RXK458831 RNO458831 RDS458831 QTW458831 QKA458831 QAE458831 PQI458831 PGM458831 OWQ458831 OMU458831 OCY458831 NTC458831 NJG458831 MZK458831 MPO458831 MFS458831 LVW458831 LMA458831 LCE458831 KSI458831 KIM458831 JYQ458831 JOU458831 JEY458831 IVC458831 ILG458831 IBK458831 HRO458831 HHS458831 GXW458831 GOA458831 GEE458831 FUI458831 FKM458831 FAQ458831 EQU458831 EGY458831 DXC458831 DNG458831 DDK458831 CTO458831 CJS458831 BZW458831 BQA458831 BGE458831 AWI458831 AMM458831 ACQ458831 SU458831 IY458831 WVK393295 WLO393295 WBS393295 VRW393295 VIA393295 UYE393295 UOI393295 UEM393295 TUQ393295 TKU393295 TAY393295 SRC393295 SHG393295 RXK393295 RNO393295 RDS393295 QTW393295 QKA393295 QAE393295 PQI393295 PGM393295 OWQ393295 OMU393295 OCY393295 NTC393295 NJG393295 MZK393295 MPO393295 MFS393295 LVW393295 LMA393295 LCE393295 KSI393295 KIM393295 JYQ393295 JOU393295 JEY393295 IVC393295 ILG393295 IBK393295 HRO393295 HHS393295 GXW393295 GOA393295 GEE393295 FUI393295 FKM393295 FAQ393295 EQU393295 EGY393295 DXC393295 DNG393295 DDK393295 CTO393295 CJS393295 BZW393295 BQA393295 BGE393295 AWI393295 AMM393295 ACQ393295 SU393295 IY393295 WVK327759 WLO327759 WBS327759 VRW327759 VIA327759 UYE327759 UOI327759 UEM327759 TUQ327759 TKU327759 TAY327759 SRC327759 SHG327759 RXK327759 RNO327759 RDS327759 QTW327759 QKA327759 QAE327759 PQI327759 PGM327759 OWQ327759 OMU327759 OCY327759 NTC327759 NJG327759 MZK327759 MPO327759 MFS327759 LVW327759 LMA327759 LCE327759 KSI327759 KIM327759 JYQ327759 JOU327759 JEY327759 IVC327759 ILG327759 IBK327759 HRO327759 HHS327759 GXW327759 GOA327759 GEE327759 FUI327759 FKM327759 FAQ327759 EQU327759 EGY327759 DXC327759 DNG327759 DDK327759 CTO327759 CJS327759 BZW327759 BQA327759 BGE327759 AWI327759 AMM327759 ACQ327759 SU327759 IY327759 WVK262223 WLO262223 WBS262223 VRW262223 VIA262223 UYE262223 UOI262223 UEM262223 TUQ262223 TKU262223 TAY262223 SRC262223 SHG262223 RXK262223 RNO262223 RDS262223 QTW262223 QKA262223 QAE262223 PQI262223 PGM262223 OWQ262223 OMU262223 OCY262223 NTC262223 NJG262223 MZK262223 MPO262223 MFS262223 LVW262223 LMA262223 LCE262223 KSI262223 KIM262223 JYQ262223 JOU262223 JEY262223 IVC262223 ILG262223 IBK262223 HRO262223 HHS262223 GXW262223 GOA262223 GEE262223 FUI262223 FKM262223 FAQ262223 EQU262223 EGY262223 DXC262223 DNG262223 DDK262223 CTO262223 CJS262223 BZW262223 BQA262223 BGE262223 AWI262223 AMM262223 ACQ262223 SU262223 IY262223 WVK196687 WLO196687 WBS196687 VRW196687 VIA196687 UYE196687 UOI196687 UEM196687 TUQ196687 TKU196687 TAY196687 SRC196687 SHG196687 RXK196687 RNO196687 RDS196687 QTW196687 QKA196687 QAE196687 PQI196687 PGM196687 OWQ196687 OMU196687 OCY196687 NTC196687 NJG196687 MZK196687 MPO196687 MFS196687 LVW196687 LMA196687 LCE196687 KSI196687 KIM196687 JYQ196687 JOU196687 JEY196687 IVC196687 ILG196687 IBK196687 HRO196687 HHS196687 GXW196687 GOA196687 GEE196687 FUI196687 FKM196687 FAQ196687 EQU196687 EGY196687 DXC196687 DNG196687 DDK196687 CTO196687 CJS196687 BZW196687 BQA196687 BGE196687 AWI196687 AMM196687 ACQ196687 SU196687 IY196687 WVK131151 WLO131151 WBS131151 VRW131151 VIA131151 UYE131151 UOI131151 UEM131151 TUQ131151 TKU131151 TAY131151 SRC131151 SHG131151 RXK131151 RNO131151 RDS131151 QTW131151 QKA131151 QAE131151 PQI131151 PGM131151 OWQ131151 OMU131151 OCY131151 NTC131151 NJG131151 MZK131151 MPO131151 MFS131151 LVW131151 LMA131151 LCE131151 KSI131151 KIM131151 JYQ131151 JOU131151 JEY131151 IVC131151 ILG131151 IBK131151 HRO131151 HHS131151 GXW131151 GOA131151 GEE131151 FUI131151 FKM131151 FAQ131151 EQU131151 EGY131151 DXC131151 DNG131151 DDK131151 CTO131151 CJS131151 BZW131151 BQA131151 BGE131151 AWI131151 AMM131151 ACQ131151 SU131151 IY131151 WVK65615 WLO65615 WBS65615 VRW65615 VIA65615 UYE65615 UOI65615 UEM65615 TUQ65615 TKU65615 TAY65615 SRC65615 SHG65615 RXK65615 RNO65615 RDS65615 QTW65615 QKA65615 QAE65615 PQI65615 PGM65615 OWQ65615 OMU65615 OCY65615 NTC65615 NJG65615 MZK65615 MPO65615 MFS65615 LVW65615 LMA65615 LCE65615 KSI65615 KIM65615 JYQ65615 JOU65615 JEY65615 IVC65615 ILG65615 IBK65615 HRO65615 HHS65615 GXW65615 GOA65615 GEE65615 FUI65615 FKM65615 FAQ65615 EQU65615 EGY65615 DXC65615 DNG65615 DDK65615 CTO65615 CJS65615 BZW65615 BQA65615 BGE65615 AWI65615 AMM65615 ACQ65615 SU65615 IY65615 WVK79 WLO79 WBS79 VRW79 VIA79 UYE79 UOI79 UEM79 TUQ79 TKU79 TAY79 SRC79 SHG79 RXK79 RNO79 RDS79 QTW79 QKA79 QAE79 PQI79 PGM79 OWQ79 OMU79 OCY79 NTC79 NJG79 MZK79 MPO79 MFS79 LVW79 LMA79 LCE79 KSI79 KIM79 JYQ79 JOU79 JEY79 IVC79 ILG79 IBK79 HRO79 HHS79 GXW79 GOA79 GEE79 FUI79 FKM79 FAQ79 EQU79 EGY79 DXC79 DNG79 DDK79 CTO79 CJS79 BZW79 BQA79 BGE79 AWI79 AMM79 ACQ79 SU79 IY79 D65615 D131151 D196687 D262223 D327759 D393295 D458831 D524367 D589903 D655439 D720975 D786511 D852047 D917583 D983119 F79:G79 F65615:G65615 F131151:G131151 F196687:G196687 F262223:G262223 F327759:G327759 F393295:G393295 F458831:G458831 F524367:G524367 F589903:G589903 F655439:G655439 F720975:G720975 F786511:G786511 F852047:G852047 F917583:G917583 F983119:G983119">
      <formula1>0</formula1>
      <formula2>6</formula2>
    </dataValidation>
    <dataValidation type="decimal" allowBlank="1" showInputMessage="1" showErrorMessage="1" sqref="WVM983120:WVN983142 WLQ983120:WLR983142 WBU983120:WBV983142 VRY983120:VRZ983142 VIC983120:VID983142 UYG983120:UYH983142 UOK983120:UOL983142 UEO983120:UEP983142 TUS983120:TUT983142 TKW983120:TKX983142 TBA983120:TBB983142 SRE983120:SRF983142 SHI983120:SHJ983142 RXM983120:RXN983142 RNQ983120:RNR983142 RDU983120:RDV983142 QTY983120:QTZ983142 QKC983120:QKD983142 QAG983120:QAH983142 PQK983120:PQL983142 PGO983120:PGP983142 OWS983120:OWT983142 OMW983120:OMX983142 ODA983120:ODB983142 NTE983120:NTF983142 NJI983120:NJJ983142 MZM983120:MZN983142 MPQ983120:MPR983142 MFU983120:MFV983142 LVY983120:LVZ983142 LMC983120:LMD983142 LCG983120:LCH983142 KSK983120:KSL983142 KIO983120:KIP983142 JYS983120:JYT983142 JOW983120:JOX983142 JFA983120:JFB983142 IVE983120:IVF983142 ILI983120:ILJ983142 IBM983120:IBN983142 HRQ983120:HRR983142 HHU983120:HHV983142 GXY983120:GXZ983142 GOC983120:GOD983142 GEG983120:GEH983142 FUK983120:FUL983142 FKO983120:FKP983142 FAS983120:FAT983142 EQW983120:EQX983142 EHA983120:EHB983142 DXE983120:DXF983142 DNI983120:DNJ983142 DDM983120:DDN983142 CTQ983120:CTR983142 CJU983120:CJV983142 BZY983120:BZZ983142 BQC983120:BQD983142 BGG983120:BGH983142 AWK983120:AWL983142 AMO983120:AMP983142 ACS983120:ACT983142 SW983120:SX983142 JA983120:JB983142 WVM917584:WVN917606 WLQ917584:WLR917606 WBU917584:WBV917606 VRY917584:VRZ917606 VIC917584:VID917606 UYG917584:UYH917606 UOK917584:UOL917606 UEO917584:UEP917606 TUS917584:TUT917606 TKW917584:TKX917606 TBA917584:TBB917606 SRE917584:SRF917606 SHI917584:SHJ917606 RXM917584:RXN917606 RNQ917584:RNR917606 RDU917584:RDV917606 QTY917584:QTZ917606 QKC917584:QKD917606 QAG917584:QAH917606 PQK917584:PQL917606 PGO917584:PGP917606 OWS917584:OWT917606 OMW917584:OMX917606 ODA917584:ODB917606 NTE917584:NTF917606 NJI917584:NJJ917606 MZM917584:MZN917606 MPQ917584:MPR917606 MFU917584:MFV917606 LVY917584:LVZ917606 LMC917584:LMD917606 LCG917584:LCH917606 KSK917584:KSL917606 KIO917584:KIP917606 JYS917584:JYT917606 JOW917584:JOX917606 JFA917584:JFB917606 IVE917584:IVF917606 ILI917584:ILJ917606 IBM917584:IBN917606 HRQ917584:HRR917606 HHU917584:HHV917606 GXY917584:GXZ917606 GOC917584:GOD917606 GEG917584:GEH917606 FUK917584:FUL917606 FKO917584:FKP917606 FAS917584:FAT917606 EQW917584:EQX917606 EHA917584:EHB917606 DXE917584:DXF917606 DNI917584:DNJ917606 DDM917584:DDN917606 CTQ917584:CTR917606 CJU917584:CJV917606 BZY917584:BZZ917606 BQC917584:BQD917606 BGG917584:BGH917606 AWK917584:AWL917606 AMO917584:AMP917606 ACS917584:ACT917606 SW917584:SX917606 JA917584:JB917606 WVM852048:WVN852070 WLQ852048:WLR852070 WBU852048:WBV852070 VRY852048:VRZ852070 VIC852048:VID852070 UYG852048:UYH852070 UOK852048:UOL852070 UEO852048:UEP852070 TUS852048:TUT852070 TKW852048:TKX852070 TBA852048:TBB852070 SRE852048:SRF852070 SHI852048:SHJ852070 RXM852048:RXN852070 RNQ852048:RNR852070 RDU852048:RDV852070 QTY852048:QTZ852070 QKC852048:QKD852070 QAG852048:QAH852070 PQK852048:PQL852070 PGO852048:PGP852070 OWS852048:OWT852070 OMW852048:OMX852070 ODA852048:ODB852070 NTE852048:NTF852070 NJI852048:NJJ852070 MZM852048:MZN852070 MPQ852048:MPR852070 MFU852048:MFV852070 LVY852048:LVZ852070 LMC852048:LMD852070 LCG852048:LCH852070 KSK852048:KSL852070 KIO852048:KIP852070 JYS852048:JYT852070 JOW852048:JOX852070 JFA852048:JFB852070 IVE852048:IVF852070 ILI852048:ILJ852070 IBM852048:IBN852070 HRQ852048:HRR852070 HHU852048:HHV852070 GXY852048:GXZ852070 GOC852048:GOD852070 GEG852048:GEH852070 FUK852048:FUL852070 FKO852048:FKP852070 FAS852048:FAT852070 EQW852048:EQX852070 EHA852048:EHB852070 DXE852048:DXF852070 DNI852048:DNJ852070 DDM852048:DDN852070 CTQ852048:CTR852070 CJU852048:CJV852070 BZY852048:BZZ852070 BQC852048:BQD852070 BGG852048:BGH852070 AWK852048:AWL852070 AMO852048:AMP852070 ACS852048:ACT852070 SW852048:SX852070 JA852048:JB852070 WVM786512:WVN786534 WLQ786512:WLR786534 WBU786512:WBV786534 VRY786512:VRZ786534 VIC786512:VID786534 UYG786512:UYH786534 UOK786512:UOL786534 UEO786512:UEP786534 TUS786512:TUT786534 TKW786512:TKX786534 TBA786512:TBB786534 SRE786512:SRF786534 SHI786512:SHJ786534 RXM786512:RXN786534 RNQ786512:RNR786534 RDU786512:RDV786534 QTY786512:QTZ786534 QKC786512:QKD786534 QAG786512:QAH786534 PQK786512:PQL786534 PGO786512:PGP786534 OWS786512:OWT786534 OMW786512:OMX786534 ODA786512:ODB786534 NTE786512:NTF786534 NJI786512:NJJ786534 MZM786512:MZN786534 MPQ786512:MPR786534 MFU786512:MFV786534 LVY786512:LVZ786534 LMC786512:LMD786534 LCG786512:LCH786534 KSK786512:KSL786534 KIO786512:KIP786534 JYS786512:JYT786534 JOW786512:JOX786534 JFA786512:JFB786534 IVE786512:IVF786534 ILI786512:ILJ786534 IBM786512:IBN786534 HRQ786512:HRR786534 HHU786512:HHV786534 GXY786512:GXZ786534 GOC786512:GOD786534 GEG786512:GEH786534 FUK786512:FUL786534 FKO786512:FKP786534 FAS786512:FAT786534 EQW786512:EQX786534 EHA786512:EHB786534 DXE786512:DXF786534 DNI786512:DNJ786534 DDM786512:DDN786534 CTQ786512:CTR786534 CJU786512:CJV786534 BZY786512:BZZ786534 BQC786512:BQD786534 BGG786512:BGH786534 AWK786512:AWL786534 AMO786512:AMP786534 ACS786512:ACT786534 SW786512:SX786534 JA786512:JB786534 WVM720976:WVN720998 WLQ720976:WLR720998 WBU720976:WBV720998 VRY720976:VRZ720998 VIC720976:VID720998 UYG720976:UYH720998 UOK720976:UOL720998 UEO720976:UEP720998 TUS720976:TUT720998 TKW720976:TKX720998 TBA720976:TBB720998 SRE720976:SRF720998 SHI720976:SHJ720998 RXM720976:RXN720998 RNQ720976:RNR720998 RDU720976:RDV720998 QTY720976:QTZ720998 QKC720976:QKD720998 QAG720976:QAH720998 PQK720976:PQL720998 PGO720976:PGP720998 OWS720976:OWT720998 OMW720976:OMX720998 ODA720976:ODB720998 NTE720976:NTF720998 NJI720976:NJJ720998 MZM720976:MZN720998 MPQ720976:MPR720998 MFU720976:MFV720998 LVY720976:LVZ720998 LMC720976:LMD720998 LCG720976:LCH720998 KSK720976:KSL720998 KIO720976:KIP720998 JYS720976:JYT720998 JOW720976:JOX720998 JFA720976:JFB720998 IVE720976:IVF720998 ILI720976:ILJ720998 IBM720976:IBN720998 HRQ720976:HRR720998 HHU720976:HHV720998 GXY720976:GXZ720998 GOC720976:GOD720998 GEG720976:GEH720998 FUK720976:FUL720998 FKO720976:FKP720998 FAS720976:FAT720998 EQW720976:EQX720998 EHA720976:EHB720998 DXE720976:DXF720998 DNI720976:DNJ720998 DDM720976:DDN720998 CTQ720976:CTR720998 CJU720976:CJV720998 BZY720976:BZZ720998 BQC720976:BQD720998 BGG720976:BGH720998 AWK720976:AWL720998 AMO720976:AMP720998 ACS720976:ACT720998 SW720976:SX720998 JA720976:JB720998 WVM655440:WVN655462 WLQ655440:WLR655462 WBU655440:WBV655462 VRY655440:VRZ655462 VIC655440:VID655462 UYG655440:UYH655462 UOK655440:UOL655462 UEO655440:UEP655462 TUS655440:TUT655462 TKW655440:TKX655462 TBA655440:TBB655462 SRE655440:SRF655462 SHI655440:SHJ655462 RXM655440:RXN655462 RNQ655440:RNR655462 RDU655440:RDV655462 QTY655440:QTZ655462 QKC655440:QKD655462 QAG655440:QAH655462 PQK655440:PQL655462 PGO655440:PGP655462 OWS655440:OWT655462 OMW655440:OMX655462 ODA655440:ODB655462 NTE655440:NTF655462 NJI655440:NJJ655462 MZM655440:MZN655462 MPQ655440:MPR655462 MFU655440:MFV655462 LVY655440:LVZ655462 LMC655440:LMD655462 LCG655440:LCH655462 KSK655440:KSL655462 KIO655440:KIP655462 JYS655440:JYT655462 JOW655440:JOX655462 JFA655440:JFB655462 IVE655440:IVF655462 ILI655440:ILJ655462 IBM655440:IBN655462 HRQ655440:HRR655462 HHU655440:HHV655462 GXY655440:GXZ655462 GOC655440:GOD655462 GEG655440:GEH655462 FUK655440:FUL655462 FKO655440:FKP655462 FAS655440:FAT655462 EQW655440:EQX655462 EHA655440:EHB655462 DXE655440:DXF655462 DNI655440:DNJ655462 DDM655440:DDN655462 CTQ655440:CTR655462 CJU655440:CJV655462 BZY655440:BZZ655462 BQC655440:BQD655462 BGG655440:BGH655462 AWK655440:AWL655462 AMO655440:AMP655462 ACS655440:ACT655462 SW655440:SX655462 JA655440:JB655462 WVM589904:WVN589926 WLQ589904:WLR589926 WBU589904:WBV589926 VRY589904:VRZ589926 VIC589904:VID589926 UYG589904:UYH589926 UOK589904:UOL589926 UEO589904:UEP589926 TUS589904:TUT589926 TKW589904:TKX589926 TBA589904:TBB589926 SRE589904:SRF589926 SHI589904:SHJ589926 RXM589904:RXN589926 RNQ589904:RNR589926 RDU589904:RDV589926 QTY589904:QTZ589926 QKC589904:QKD589926 QAG589904:QAH589926 PQK589904:PQL589926 PGO589904:PGP589926 OWS589904:OWT589926 OMW589904:OMX589926 ODA589904:ODB589926 NTE589904:NTF589926 NJI589904:NJJ589926 MZM589904:MZN589926 MPQ589904:MPR589926 MFU589904:MFV589926 LVY589904:LVZ589926 LMC589904:LMD589926 LCG589904:LCH589926 KSK589904:KSL589926 KIO589904:KIP589926 JYS589904:JYT589926 JOW589904:JOX589926 JFA589904:JFB589926 IVE589904:IVF589926 ILI589904:ILJ589926 IBM589904:IBN589926 HRQ589904:HRR589926 HHU589904:HHV589926 GXY589904:GXZ589926 GOC589904:GOD589926 GEG589904:GEH589926 FUK589904:FUL589926 FKO589904:FKP589926 FAS589904:FAT589926 EQW589904:EQX589926 EHA589904:EHB589926 DXE589904:DXF589926 DNI589904:DNJ589926 DDM589904:DDN589926 CTQ589904:CTR589926 CJU589904:CJV589926 BZY589904:BZZ589926 BQC589904:BQD589926 BGG589904:BGH589926 AWK589904:AWL589926 AMO589904:AMP589926 ACS589904:ACT589926 SW589904:SX589926 JA589904:JB589926 WVM524368:WVN524390 WLQ524368:WLR524390 WBU524368:WBV524390 VRY524368:VRZ524390 VIC524368:VID524390 UYG524368:UYH524390 UOK524368:UOL524390 UEO524368:UEP524390 TUS524368:TUT524390 TKW524368:TKX524390 TBA524368:TBB524390 SRE524368:SRF524390 SHI524368:SHJ524390 RXM524368:RXN524390 RNQ524368:RNR524390 RDU524368:RDV524390 QTY524368:QTZ524390 QKC524368:QKD524390 QAG524368:QAH524390 PQK524368:PQL524390 PGO524368:PGP524390 OWS524368:OWT524390 OMW524368:OMX524390 ODA524368:ODB524390 NTE524368:NTF524390 NJI524368:NJJ524390 MZM524368:MZN524390 MPQ524368:MPR524390 MFU524368:MFV524390 LVY524368:LVZ524390 LMC524368:LMD524390 LCG524368:LCH524390 KSK524368:KSL524390 KIO524368:KIP524390 JYS524368:JYT524390 JOW524368:JOX524390 JFA524368:JFB524390 IVE524368:IVF524390 ILI524368:ILJ524390 IBM524368:IBN524390 HRQ524368:HRR524390 HHU524368:HHV524390 GXY524368:GXZ524390 GOC524368:GOD524390 GEG524368:GEH524390 FUK524368:FUL524390 FKO524368:FKP524390 FAS524368:FAT524390 EQW524368:EQX524390 EHA524368:EHB524390 DXE524368:DXF524390 DNI524368:DNJ524390 DDM524368:DDN524390 CTQ524368:CTR524390 CJU524368:CJV524390 BZY524368:BZZ524390 BQC524368:BQD524390 BGG524368:BGH524390 AWK524368:AWL524390 AMO524368:AMP524390 ACS524368:ACT524390 SW524368:SX524390 JA524368:JB524390 WVM458832:WVN458854 WLQ458832:WLR458854 WBU458832:WBV458854 VRY458832:VRZ458854 VIC458832:VID458854 UYG458832:UYH458854 UOK458832:UOL458854 UEO458832:UEP458854 TUS458832:TUT458854 TKW458832:TKX458854 TBA458832:TBB458854 SRE458832:SRF458854 SHI458832:SHJ458854 RXM458832:RXN458854 RNQ458832:RNR458854 RDU458832:RDV458854 QTY458832:QTZ458854 QKC458832:QKD458854 QAG458832:QAH458854 PQK458832:PQL458854 PGO458832:PGP458854 OWS458832:OWT458854 OMW458832:OMX458854 ODA458832:ODB458854 NTE458832:NTF458854 NJI458832:NJJ458854 MZM458832:MZN458854 MPQ458832:MPR458854 MFU458832:MFV458854 LVY458832:LVZ458854 LMC458832:LMD458854 LCG458832:LCH458854 KSK458832:KSL458854 KIO458832:KIP458854 JYS458832:JYT458854 JOW458832:JOX458854 JFA458832:JFB458854 IVE458832:IVF458854 ILI458832:ILJ458854 IBM458832:IBN458854 HRQ458832:HRR458854 HHU458832:HHV458854 GXY458832:GXZ458854 GOC458832:GOD458854 GEG458832:GEH458854 FUK458832:FUL458854 FKO458832:FKP458854 FAS458832:FAT458854 EQW458832:EQX458854 EHA458832:EHB458854 DXE458832:DXF458854 DNI458832:DNJ458854 DDM458832:DDN458854 CTQ458832:CTR458854 CJU458832:CJV458854 BZY458832:BZZ458854 BQC458832:BQD458854 BGG458832:BGH458854 AWK458832:AWL458854 AMO458832:AMP458854 ACS458832:ACT458854 SW458832:SX458854 JA458832:JB458854 WVM393296:WVN393318 WLQ393296:WLR393318 WBU393296:WBV393318 VRY393296:VRZ393318 VIC393296:VID393318 UYG393296:UYH393318 UOK393296:UOL393318 UEO393296:UEP393318 TUS393296:TUT393318 TKW393296:TKX393318 TBA393296:TBB393318 SRE393296:SRF393318 SHI393296:SHJ393318 RXM393296:RXN393318 RNQ393296:RNR393318 RDU393296:RDV393318 QTY393296:QTZ393318 QKC393296:QKD393318 QAG393296:QAH393318 PQK393296:PQL393318 PGO393296:PGP393318 OWS393296:OWT393318 OMW393296:OMX393318 ODA393296:ODB393318 NTE393296:NTF393318 NJI393296:NJJ393318 MZM393296:MZN393318 MPQ393296:MPR393318 MFU393296:MFV393318 LVY393296:LVZ393318 LMC393296:LMD393318 LCG393296:LCH393318 KSK393296:KSL393318 KIO393296:KIP393318 JYS393296:JYT393318 JOW393296:JOX393318 JFA393296:JFB393318 IVE393296:IVF393318 ILI393296:ILJ393318 IBM393296:IBN393318 HRQ393296:HRR393318 HHU393296:HHV393318 GXY393296:GXZ393318 GOC393296:GOD393318 GEG393296:GEH393318 FUK393296:FUL393318 FKO393296:FKP393318 FAS393296:FAT393318 EQW393296:EQX393318 EHA393296:EHB393318 DXE393296:DXF393318 DNI393296:DNJ393318 DDM393296:DDN393318 CTQ393296:CTR393318 CJU393296:CJV393318 BZY393296:BZZ393318 BQC393296:BQD393318 BGG393296:BGH393318 AWK393296:AWL393318 AMO393296:AMP393318 ACS393296:ACT393318 SW393296:SX393318 JA393296:JB393318 WVM327760:WVN327782 WLQ327760:WLR327782 WBU327760:WBV327782 VRY327760:VRZ327782 VIC327760:VID327782 UYG327760:UYH327782 UOK327760:UOL327782 UEO327760:UEP327782 TUS327760:TUT327782 TKW327760:TKX327782 TBA327760:TBB327782 SRE327760:SRF327782 SHI327760:SHJ327782 RXM327760:RXN327782 RNQ327760:RNR327782 RDU327760:RDV327782 QTY327760:QTZ327782 QKC327760:QKD327782 QAG327760:QAH327782 PQK327760:PQL327782 PGO327760:PGP327782 OWS327760:OWT327782 OMW327760:OMX327782 ODA327760:ODB327782 NTE327760:NTF327782 NJI327760:NJJ327782 MZM327760:MZN327782 MPQ327760:MPR327782 MFU327760:MFV327782 LVY327760:LVZ327782 LMC327760:LMD327782 LCG327760:LCH327782 KSK327760:KSL327782 KIO327760:KIP327782 JYS327760:JYT327782 JOW327760:JOX327782 JFA327760:JFB327782 IVE327760:IVF327782 ILI327760:ILJ327782 IBM327760:IBN327782 HRQ327760:HRR327782 HHU327760:HHV327782 GXY327760:GXZ327782 GOC327760:GOD327782 GEG327760:GEH327782 FUK327760:FUL327782 FKO327760:FKP327782 FAS327760:FAT327782 EQW327760:EQX327782 EHA327760:EHB327782 DXE327760:DXF327782 DNI327760:DNJ327782 DDM327760:DDN327782 CTQ327760:CTR327782 CJU327760:CJV327782 BZY327760:BZZ327782 BQC327760:BQD327782 BGG327760:BGH327782 AWK327760:AWL327782 AMO327760:AMP327782 ACS327760:ACT327782 SW327760:SX327782 JA327760:JB327782 WVM262224:WVN262246 WLQ262224:WLR262246 WBU262224:WBV262246 VRY262224:VRZ262246 VIC262224:VID262246 UYG262224:UYH262246 UOK262224:UOL262246 UEO262224:UEP262246 TUS262224:TUT262246 TKW262224:TKX262246 TBA262224:TBB262246 SRE262224:SRF262246 SHI262224:SHJ262246 RXM262224:RXN262246 RNQ262224:RNR262246 RDU262224:RDV262246 QTY262224:QTZ262246 QKC262224:QKD262246 QAG262224:QAH262246 PQK262224:PQL262246 PGO262224:PGP262246 OWS262224:OWT262246 OMW262224:OMX262246 ODA262224:ODB262246 NTE262224:NTF262246 NJI262224:NJJ262246 MZM262224:MZN262246 MPQ262224:MPR262246 MFU262224:MFV262246 LVY262224:LVZ262246 LMC262224:LMD262246 LCG262224:LCH262246 KSK262224:KSL262246 KIO262224:KIP262246 JYS262224:JYT262246 JOW262224:JOX262246 JFA262224:JFB262246 IVE262224:IVF262246 ILI262224:ILJ262246 IBM262224:IBN262246 HRQ262224:HRR262246 HHU262224:HHV262246 GXY262224:GXZ262246 GOC262224:GOD262246 GEG262224:GEH262246 FUK262224:FUL262246 FKO262224:FKP262246 FAS262224:FAT262246 EQW262224:EQX262246 EHA262224:EHB262246 DXE262224:DXF262246 DNI262224:DNJ262246 DDM262224:DDN262246 CTQ262224:CTR262246 CJU262224:CJV262246 BZY262224:BZZ262246 BQC262224:BQD262246 BGG262224:BGH262246 AWK262224:AWL262246 AMO262224:AMP262246 ACS262224:ACT262246 SW262224:SX262246 JA262224:JB262246 WVM196688:WVN196710 WLQ196688:WLR196710 WBU196688:WBV196710 VRY196688:VRZ196710 VIC196688:VID196710 UYG196688:UYH196710 UOK196688:UOL196710 UEO196688:UEP196710 TUS196688:TUT196710 TKW196688:TKX196710 TBA196688:TBB196710 SRE196688:SRF196710 SHI196688:SHJ196710 RXM196688:RXN196710 RNQ196688:RNR196710 RDU196688:RDV196710 QTY196688:QTZ196710 QKC196688:QKD196710 QAG196688:QAH196710 PQK196688:PQL196710 PGO196688:PGP196710 OWS196688:OWT196710 OMW196688:OMX196710 ODA196688:ODB196710 NTE196688:NTF196710 NJI196688:NJJ196710 MZM196688:MZN196710 MPQ196688:MPR196710 MFU196688:MFV196710 LVY196688:LVZ196710 LMC196688:LMD196710 LCG196688:LCH196710 KSK196688:KSL196710 KIO196688:KIP196710 JYS196688:JYT196710 JOW196688:JOX196710 JFA196688:JFB196710 IVE196688:IVF196710 ILI196688:ILJ196710 IBM196688:IBN196710 HRQ196688:HRR196710 HHU196688:HHV196710 GXY196688:GXZ196710 GOC196688:GOD196710 GEG196688:GEH196710 FUK196688:FUL196710 FKO196688:FKP196710 FAS196688:FAT196710 EQW196688:EQX196710 EHA196688:EHB196710 DXE196688:DXF196710 DNI196688:DNJ196710 DDM196688:DDN196710 CTQ196688:CTR196710 CJU196688:CJV196710 BZY196688:BZZ196710 BQC196688:BQD196710 BGG196688:BGH196710 AWK196688:AWL196710 AMO196688:AMP196710 ACS196688:ACT196710 SW196688:SX196710 JA196688:JB196710 WVM131152:WVN131174 WLQ131152:WLR131174 WBU131152:WBV131174 VRY131152:VRZ131174 VIC131152:VID131174 UYG131152:UYH131174 UOK131152:UOL131174 UEO131152:UEP131174 TUS131152:TUT131174 TKW131152:TKX131174 TBA131152:TBB131174 SRE131152:SRF131174 SHI131152:SHJ131174 RXM131152:RXN131174 RNQ131152:RNR131174 RDU131152:RDV131174 QTY131152:QTZ131174 QKC131152:QKD131174 QAG131152:QAH131174 PQK131152:PQL131174 PGO131152:PGP131174 OWS131152:OWT131174 OMW131152:OMX131174 ODA131152:ODB131174 NTE131152:NTF131174 NJI131152:NJJ131174 MZM131152:MZN131174 MPQ131152:MPR131174 MFU131152:MFV131174 LVY131152:LVZ131174 LMC131152:LMD131174 LCG131152:LCH131174 KSK131152:KSL131174 KIO131152:KIP131174 JYS131152:JYT131174 JOW131152:JOX131174 JFA131152:JFB131174 IVE131152:IVF131174 ILI131152:ILJ131174 IBM131152:IBN131174 HRQ131152:HRR131174 HHU131152:HHV131174 GXY131152:GXZ131174 GOC131152:GOD131174 GEG131152:GEH131174 FUK131152:FUL131174 FKO131152:FKP131174 FAS131152:FAT131174 EQW131152:EQX131174 EHA131152:EHB131174 DXE131152:DXF131174 DNI131152:DNJ131174 DDM131152:DDN131174 CTQ131152:CTR131174 CJU131152:CJV131174 BZY131152:BZZ131174 BQC131152:BQD131174 BGG131152:BGH131174 AWK131152:AWL131174 AMO131152:AMP131174 ACS131152:ACT131174 SW131152:SX131174 JA131152:JB131174 WVM65616:WVN65638 WLQ65616:WLR65638 WBU65616:WBV65638 VRY65616:VRZ65638 VIC65616:VID65638 UYG65616:UYH65638 UOK65616:UOL65638 UEO65616:UEP65638 TUS65616:TUT65638 TKW65616:TKX65638 TBA65616:TBB65638 SRE65616:SRF65638 SHI65616:SHJ65638 RXM65616:RXN65638 RNQ65616:RNR65638 RDU65616:RDV65638 QTY65616:QTZ65638 QKC65616:QKD65638 QAG65616:QAH65638 PQK65616:PQL65638 PGO65616:PGP65638 OWS65616:OWT65638 OMW65616:OMX65638 ODA65616:ODB65638 NTE65616:NTF65638 NJI65616:NJJ65638 MZM65616:MZN65638 MPQ65616:MPR65638 MFU65616:MFV65638 LVY65616:LVZ65638 LMC65616:LMD65638 LCG65616:LCH65638 KSK65616:KSL65638 KIO65616:KIP65638 JYS65616:JYT65638 JOW65616:JOX65638 JFA65616:JFB65638 IVE65616:IVF65638 ILI65616:ILJ65638 IBM65616:IBN65638 HRQ65616:HRR65638 HHU65616:HHV65638 GXY65616:GXZ65638 GOC65616:GOD65638 GEG65616:GEH65638 FUK65616:FUL65638 FKO65616:FKP65638 FAS65616:FAT65638 EQW65616:EQX65638 EHA65616:EHB65638 DXE65616:DXF65638 DNI65616:DNJ65638 DDM65616:DDN65638 CTQ65616:CTR65638 CJU65616:CJV65638 BZY65616:BZZ65638 BQC65616:BQD65638 BGG65616:BGH65638 AWK65616:AWL65638 AMO65616:AMP65638 ACS65616:ACT65638 SW65616:SX65638 JA65616:JB65638 WVM80:WVN102 WLQ80:WLR102 WBU80:WBV102 VRY80:VRZ102 VIC80:VID102 UYG80:UYH102 UOK80:UOL102 UEO80:UEP102 TUS80:TUT102 TKW80:TKX102 TBA80:TBB102 SRE80:SRF102 SHI80:SHJ102 RXM80:RXN102 RNQ80:RNR102 RDU80:RDV102 QTY80:QTZ102 QKC80:QKD102 QAG80:QAH102 PQK80:PQL102 PGO80:PGP102 OWS80:OWT102 OMW80:OMX102 ODA80:ODB102 NTE80:NTF102 NJI80:NJJ102 MZM80:MZN102 MPQ80:MPR102 MFU80:MFV102 LVY80:LVZ102 LMC80:LMD102 LCG80:LCH102 KSK80:KSL102 KIO80:KIP102 JYS80:JYT102 JOW80:JOX102 JFA80:JFB102 IVE80:IVF102 ILI80:ILJ102 IBM80:IBN102 HRQ80:HRR102 HHU80:HHV102 GXY80:GXZ102 GOC80:GOD102 GEG80:GEH102 FUK80:FUL102 FKO80:FKP102 FAS80:FAT102 EQW80:EQX102 EHA80:EHB102 DXE80:DXF102 DNI80:DNJ102 DDM80:DDN102 CTQ80:CTR102 CJU80:CJV102 BZY80:BZZ102 BQC80:BQD102 BGG80:BGH102 AWK80:AWL102 AMO80:AMP102 ACS80:ACT102 SW80:SX102 JA80:JB102 WVK983120:WVK983142 WLO983120:WLO983142 WBS983120:WBS983142 VRW983120:VRW983142 VIA983120:VIA983142 UYE983120:UYE983142 UOI983120:UOI983142 UEM983120:UEM983142 TUQ983120:TUQ983142 TKU983120:TKU983142 TAY983120:TAY983142 SRC983120:SRC983142 SHG983120:SHG983142 RXK983120:RXK983142 RNO983120:RNO983142 RDS983120:RDS983142 QTW983120:QTW983142 QKA983120:QKA983142 QAE983120:QAE983142 PQI983120:PQI983142 PGM983120:PGM983142 OWQ983120:OWQ983142 OMU983120:OMU983142 OCY983120:OCY983142 NTC983120:NTC983142 NJG983120:NJG983142 MZK983120:MZK983142 MPO983120:MPO983142 MFS983120:MFS983142 LVW983120:LVW983142 LMA983120:LMA983142 LCE983120:LCE983142 KSI983120:KSI983142 KIM983120:KIM983142 JYQ983120:JYQ983142 JOU983120:JOU983142 JEY983120:JEY983142 IVC983120:IVC983142 ILG983120:ILG983142 IBK983120:IBK983142 HRO983120:HRO983142 HHS983120:HHS983142 GXW983120:GXW983142 GOA983120:GOA983142 GEE983120:GEE983142 FUI983120:FUI983142 FKM983120:FKM983142 FAQ983120:FAQ983142 EQU983120:EQU983142 EGY983120:EGY983142 DXC983120:DXC983142 DNG983120:DNG983142 DDK983120:DDK983142 CTO983120:CTO983142 CJS983120:CJS983142 BZW983120:BZW983142 BQA983120:BQA983142 BGE983120:BGE983142 AWI983120:AWI983142 AMM983120:AMM983142 ACQ983120:ACQ983142 SU983120:SU983142 IY983120:IY983142 WVK917584:WVK917606 WLO917584:WLO917606 WBS917584:WBS917606 VRW917584:VRW917606 VIA917584:VIA917606 UYE917584:UYE917606 UOI917584:UOI917606 UEM917584:UEM917606 TUQ917584:TUQ917606 TKU917584:TKU917606 TAY917584:TAY917606 SRC917584:SRC917606 SHG917584:SHG917606 RXK917584:RXK917606 RNO917584:RNO917606 RDS917584:RDS917606 QTW917584:QTW917606 QKA917584:QKA917606 QAE917584:QAE917606 PQI917584:PQI917606 PGM917584:PGM917606 OWQ917584:OWQ917606 OMU917584:OMU917606 OCY917584:OCY917606 NTC917584:NTC917606 NJG917584:NJG917606 MZK917584:MZK917606 MPO917584:MPO917606 MFS917584:MFS917606 LVW917584:LVW917606 LMA917584:LMA917606 LCE917584:LCE917606 KSI917584:KSI917606 KIM917584:KIM917606 JYQ917584:JYQ917606 JOU917584:JOU917606 JEY917584:JEY917606 IVC917584:IVC917606 ILG917584:ILG917606 IBK917584:IBK917606 HRO917584:HRO917606 HHS917584:HHS917606 GXW917584:GXW917606 GOA917584:GOA917606 GEE917584:GEE917606 FUI917584:FUI917606 FKM917584:FKM917606 FAQ917584:FAQ917606 EQU917584:EQU917606 EGY917584:EGY917606 DXC917584:DXC917606 DNG917584:DNG917606 DDK917584:DDK917606 CTO917584:CTO917606 CJS917584:CJS917606 BZW917584:BZW917606 BQA917584:BQA917606 BGE917584:BGE917606 AWI917584:AWI917606 AMM917584:AMM917606 ACQ917584:ACQ917606 SU917584:SU917606 IY917584:IY917606 WVK852048:WVK852070 WLO852048:WLO852070 WBS852048:WBS852070 VRW852048:VRW852070 VIA852048:VIA852070 UYE852048:UYE852070 UOI852048:UOI852070 UEM852048:UEM852070 TUQ852048:TUQ852070 TKU852048:TKU852070 TAY852048:TAY852070 SRC852048:SRC852070 SHG852048:SHG852070 RXK852048:RXK852070 RNO852048:RNO852070 RDS852048:RDS852070 QTW852048:QTW852070 QKA852048:QKA852070 QAE852048:QAE852070 PQI852048:PQI852070 PGM852048:PGM852070 OWQ852048:OWQ852070 OMU852048:OMU852070 OCY852048:OCY852070 NTC852048:NTC852070 NJG852048:NJG852070 MZK852048:MZK852070 MPO852048:MPO852070 MFS852048:MFS852070 LVW852048:LVW852070 LMA852048:LMA852070 LCE852048:LCE852070 KSI852048:KSI852070 KIM852048:KIM852070 JYQ852048:JYQ852070 JOU852048:JOU852070 JEY852048:JEY852070 IVC852048:IVC852070 ILG852048:ILG852070 IBK852048:IBK852070 HRO852048:HRO852070 HHS852048:HHS852070 GXW852048:GXW852070 GOA852048:GOA852070 GEE852048:GEE852070 FUI852048:FUI852070 FKM852048:FKM852070 FAQ852048:FAQ852070 EQU852048:EQU852070 EGY852048:EGY852070 DXC852048:DXC852070 DNG852048:DNG852070 DDK852048:DDK852070 CTO852048:CTO852070 CJS852048:CJS852070 BZW852048:BZW852070 BQA852048:BQA852070 BGE852048:BGE852070 AWI852048:AWI852070 AMM852048:AMM852070 ACQ852048:ACQ852070 SU852048:SU852070 IY852048:IY852070 WVK786512:WVK786534 WLO786512:WLO786534 WBS786512:WBS786534 VRW786512:VRW786534 VIA786512:VIA786534 UYE786512:UYE786534 UOI786512:UOI786534 UEM786512:UEM786534 TUQ786512:TUQ786534 TKU786512:TKU786534 TAY786512:TAY786534 SRC786512:SRC786534 SHG786512:SHG786534 RXK786512:RXK786534 RNO786512:RNO786534 RDS786512:RDS786534 QTW786512:QTW786534 QKA786512:QKA786534 QAE786512:QAE786534 PQI786512:PQI786534 PGM786512:PGM786534 OWQ786512:OWQ786534 OMU786512:OMU786534 OCY786512:OCY786534 NTC786512:NTC786534 NJG786512:NJG786534 MZK786512:MZK786534 MPO786512:MPO786534 MFS786512:MFS786534 LVW786512:LVW786534 LMA786512:LMA786534 LCE786512:LCE786534 KSI786512:KSI786534 KIM786512:KIM786534 JYQ786512:JYQ786534 JOU786512:JOU786534 JEY786512:JEY786534 IVC786512:IVC786534 ILG786512:ILG786534 IBK786512:IBK786534 HRO786512:HRO786534 HHS786512:HHS786534 GXW786512:GXW786534 GOA786512:GOA786534 GEE786512:GEE786534 FUI786512:FUI786534 FKM786512:FKM786534 FAQ786512:FAQ786534 EQU786512:EQU786534 EGY786512:EGY786534 DXC786512:DXC786534 DNG786512:DNG786534 DDK786512:DDK786534 CTO786512:CTO786534 CJS786512:CJS786534 BZW786512:BZW786534 BQA786512:BQA786534 BGE786512:BGE786534 AWI786512:AWI786534 AMM786512:AMM786534 ACQ786512:ACQ786534 SU786512:SU786534 IY786512:IY786534 WVK720976:WVK720998 WLO720976:WLO720998 WBS720976:WBS720998 VRW720976:VRW720998 VIA720976:VIA720998 UYE720976:UYE720998 UOI720976:UOI720998 UEM720976:UEM720998 TUQ720976:TUQ720998 TKU720976:TKU720998 TAY720976:TAY720998 SRC720976:SRC720998 SHG720976:SHG720998 RXK720976:RXK720998 RNO720976:RNO720998 RDS720976:RDS720998 QTW720976:QTW720998 QKA720976:QKA720998 QAE720976:QAE720998 PQI720976:PQI720998 PGM720976:PGM720998 OWQ720976:OWQ720998 OMU720976:OMU720998 OCY720976:OCY720998 NTC720976:NTC720998 NJG720976:NJG720998 MZK720976:MZK720998 MPO720976:MPO720998 MFS720976:MFS720998 LVW720976:LVW720998 LMA720976:LMA720998 LCE720976:LCE720998 KSI720976:KSI720998 KIM720976:KIM720998 JYQ720976:JYQ720998 JOU720976:JOU720998 JEY720976:JEY720998 IVC720976:IVC720998 ILG720976:ILG720998 IBK720976:IBK720998 HRO720976:HRO720998 HHS720976:HHS720998 GXW720976:GXW720998 GOA720976:GOA720998 GEE720976:GEE720998 FUI720976:FUI720998 FKM720976:FKM720998 FAQ720976:FAQ720998 EQU720976:EQU720998 EGY720976:EGY720998 DXC720976:DXC720998 DNG720976:DNG720998 DDK720976:DDK720998 CTO720976:CTO720998 CJS720976:CJS720998 BZW720976:BZW720998 BQA720976:BQA720998 BGE720976:BGE720998 AWI720976:AWI720998 AMM720976:AMM720998 ACQ720976:ACQ720998 SU720976:SU720998 IY720976:IY720998 WVK655440:WVK655462 WLO655440:WLO655462 WBS655440:WBS655462 VRW655440:VRW655462 VIA655440:VIA655462 UYE655440:UYE655462 UOI655440:UOI655462 UEM655440:UEM655462 TUQ655440:TUQ655462 TKU655440:TKU655462 TAY655440:TAY655462 SRC655440:SRC655462 SHG655440:SHG655462 RXK655440:RXK655462 RNO655440:RNO655462 RDS655440:RDS655462 QTW655440:QTW655462 QKA655440:QKA655462 QAE655440:QAE655462 PQI655440:PQI655462 PGM655440:PGM655462 OWQ655440:OWQ655462 OMU655440:OMU655462 OCY655440:OCY655462 NTC655440:NTC655462 NJG655440:NJG655462 MZK655440:MZK655462 MPO655440:MPO655462 MFS655440:MFS655462 LVW655440:LVW655462 LMA655440:LMA655462 LCE655440:LCE655462 KSI655440:KSI655462 KIM655440:KIM655462 JYQ655440:JYQ655462 JOU655440:JOU655462 JEY655440:JEY655462 IVC655440:IVC655462 ILG655440:ILG655462 IBK655440:IBK655462 HRO655440:HRO655462 HHS655440:HHS655462 GXW655440:GXW655462 GOA655440:GOA655462 GEE655440:GEE655462 FUI655440:FUI655462 FKM655440:FKM655462 FAQ655440:FAQ655462 EQU655440:EQU655462 EGY655440:EGY655462 DXC655440:DXC655462 DNG655440:DNG655462 DDK655440:DDK655462 CTO655440:CTO655462 CJS655440:CJS655462 BZW655440:BZW655462 BQA655440:BQA655462 BGE655440:BGE655462 AWI655440:AWI655462 AMM655440:AMM655462 ACQ655440:ACQ655462 SU655440:SU655462 IY655440:IY655462 WVK589904:WVK589926 WLO589904:WLO589926 WBS589904:WBS589926 VRW589904:VRW589926 VIA589904:VIA589926 UYE589904:UYE589926 UOI589904:UOI589926 UEM589904:UEM589926 TUQ589904:TUQ589926 TKU589904:TKU589926 TAY589904:TAY589926 SRC589904:SRC589926 SHG589904:SHG589926 RXK589904:RXK589926 RNO589904:RNO589926 RDS589904:RDS589926 QTW589904:QTW589926 QKA589904:QKA589926 QAE589904:QAE589926 PQI589904:PQI589926 PGM589904:PGM589926 OWQ589904:OWQ589926 OMU589904:OMU589926 OCY589904:OCY589926 NTC589904:NTC589926 NJG589904:NJG589926 MZK589904:MZK589926 MPO589904:MPO589926 MFS589904:MFS589926 LVW589904:LVW589926 LMA589904:LMA589926 LCE589904:LCE589926 KSI589904:KSI589926 KIM589904:KIM589926 JYQ589904:JYQ589926 JOU589904:JOU589926 JEY589904:JEY589926 IVC589904:IVC589926 ILG589904:ILG589926 IBK589904:IBK589926 HRO589904:HRO589926 HHS589904:HHS589926 GXW589904:GXW589926 GOA589904:GOA589926 GEE589904:GEE589926 FUI589904:FUI589926 FKM589904:FKM589926 FAQ589904:FAQ589926 EQU589904:EQU589926 EGY589904:EGY589926 DXC589904:DXC589926 DNG589904:DNG589926 DDK589904:DDK589926 CTO589904:CTO589926 CJS589904:CJS589926 BZW589904:BZW589926 BQA589904:BQA589926 BGE589904:BGE589926 AWI589904:AWI589926 AMM589904:AMM589926 ACQ589904:ACQ589926 SU589904:SU589926 IY589904:IY589926 WVK524368:WVK524390 WLO524368:WLO524390 WBS524368:WBS524390 VRW524368:VRW524390 VIA524368:VIA524390 UYE524368:UYE524390 UOI524368:UOI524390 UEM524368:UEM524390 TUQ524368:TUQ524390 TKU524368:TKU524390 TAY524368:TAY524390 SRC524368:SRC524390 SHG524368:SHG524390 RXK524368:RXK524390 RNO524368:RNO524390 RDS524368:RDS524390 QTW524368:QTW524390 QKA524368:QKA524390 QAE524368:QAE524390 PQI524368:PQI524390 PGM524368:PGM524390 OWQ524368:OWQ524390 OMU524368:OMU524390 OCY524368:OCY524390 NTC524368:NTC524390 NJG524368:NJG524390 MZK524368:MZK524390 MPO524368:MPO524390 MFS524368:MFS524390 LVW524368:LVW524390 LMA524368:LMA524390 LCE524368:LCE524390 KSI524368:KSI524390 KIM524368:KIM524390 JYQ524368:JYQ524390 JOU524368:JOU524390 JEY524368:JEY524390 IVC524368:IVC524390 ILG524368:ILG524390 IBK524368:IBK524390 HRO524368:HRO524390 HHS524368:HHS524390 GXW524368:GXW524390 GOA524368:GOA524390 GEE524368:GEE524390 FUI524368:FUI524390 FKM524368:FKM524390 FAQ524368:FAQ524390 EQU524368:EQU524390 EGY524368:EGY524390 DXC524368:DXC524390 DNG524368:DNG524390 DDK524368:DDK524390 CTO524368:CTO524390 CJS524368:CJS524390 BZW524368:BZW524390 BQA524368:BQA524390 BGE524368:BGE524390 AWI524368:AWI524390 AMM524368:AMM524390 ACQ524368:ACQ524390 SU524368:SU524390 IY524368:IY524390 WVK458832:WVK458854 WLO458832:WLO458854 WBS458832:WBS458854 VRW458832:VRW458854 VIA458832:VIA458854 UYE458832:UYE458854 UOI458832:UOI458854 UEM458832:UEM458854 TUQ458832:TUQ458854 TKU458832:TKU458854 TAY458832:TAY458854 SRC458832:SRC458854 SHG458832:SHG458854 RXK458832:RXK458854 RNO458832:RNO458854 RDS458832:RDS458854 QTW458832:QTW458854 QKA458832:QKA458854 QAE458832:QAE458854 PQI458832:PQI458854 PGM458832:PGM458854 OWQ458832:OWQ458854 OMU458832:OMU458854 OCY458832:OCY458854 NTC458832:NTC458854 NJG458832:NJG458854 MZK458832:MZK458854 MPO458832:MPO458854 MFS458832:MFS458854 LVW458832:LVW458854 LMA458832:LMA458854 LCE458832:LCE458854 KSI458832:KSI458854 KIM458832:KIM458854 JYQ458832:JYQ458854 JOU458832:JOU458854 JEY458832:JEY458854 IVC458832:IVC458854 ILG458832:ILG458854 IBK458832:IBK458854 HRO458832:HRO458854 HHS458832:HHS458854 GXW458832:GXW458854 GOA458832:GOA458854 GEE458832:GEE458854 FUI458832:FUI458854 FKM458832:FKM458854 FAQ458832:FAQ458854 EQU458832:EQU458854 EGY458832:EGY458854 DXC458832:DXC458854 DNG458832:DNG458854 DDK458832:DDK458854 CTO458832:CTO458854 CJS458832:CJS458854 BZW458832:BZW458854 BQA458832:BQA458854 BGE458832:BGE458854 AWI458832:AWI458854 AMM458832:AMM458854 ACQ458832:ACQ458854 SU458832:SU458854 IY458832:IY458854 WVK393296:WVK393318 WLO393296:WLO393318 WBS393296:WBS393318 VRW393296:VRW393318 VIA393296:VIA393318 UYE393296:UYE393318 UOI393296:UOI393318 UEM393296:UEM393318 TUQ393296:TUQ393318 TKU393296:TKU393318 TAY393296:TAY393318 SRC393296:SRC393318 SHG393296:SHG393318 RXK393296:RXK393318 RNO393296:RNO393318 RDS393296:RDS393318 QTW393296:QTW393318 QKA393296:QKA393318 QAE393296:QAE393318 PQI393296:PQI393318 PGM393296:PGM393318 OWQ393296:OWQ393318 OMU393296:OMU393318 OCY393296:OCY393318 NTC393296:NTC393318 NJG393296:NJG393318 MZK393296:MZK393318 MPO393296:MPO393318 MFS393296:MFS393318 LVW393296:LVW393318 LMA393296:LMA393318 LCE393296:LCE393318 KSI393296:KSI393318 KIM393296:KIM393318 JYQ393296:JYQ393318 JOU393296:JOU393318 JEY393296:JEY393318 IVC393296:IVC393318 ILG393296:ILG393318 IBK393296:IBK393318 HRO393296:HRO393318 HHS393296:HHS393318 GXW393296:GXW393318 GOA393296:GOA393318 GEE393296:GEE393318 FUI393296:FUI393318 FKM393296:FKM393318 FAQ393296:FAQ393318 EQU393296:EQU393318 EGY393296:EGY393318 DXC393296:DXC393318 DNG393296:DNG393318 DDK393296:DDK393318 CTO393296:CTO393318 CJS393296:CJS393318 BZW393296:BZW393318 BQA393296:BQA393318 BGE393296:BGE393318 AWI393296:AWI393318 AMM393296:AMM393318 ACQ393296:ACQ393318 SU393296:SU393318 IY393296:IY393318 WVK327760:WVK327782 WLO327760:WLO327782 WBS327760:WBS327782 VRW327760:VRW327782 VIA327760:VIA327782 UYE327760:UYE327782 UOI327760:UOI327782 UEM327760:UEM327782 TUQ327760:TUQ327782 TKU327760:TKU327782 TAY327760:TAY327782 SRC327760:SRC327782 SHG327760:SHG327782 RXK327760:RXK327782 RNO327760:RNO327782 RDS327760:RDS327782 QTW327760:QTW327782 QKA327760:QKA327782 QAE327760:QAE327782 PQI327760:PQI327782 PGM327760:PGM327782 OWQ327760:OWQ327782 OMU327760:OMU327782 OCY327760:OCY327782 NTC327760:NTC327782 NJG327760:NJG327782 MZK327760:MZK327782 MPO327760:MPO327782 MFS327760:MFS327782 LVW327760:LVW327782 LMA327760:LMA327782 LCE327760:LCE327782 KSI327760:KSI327782 KIM327760:KIM327782 JYQ327760:JYQ327782 JOU327760:JOU327782 JEY327760:JEY327782 IVC327760:IVC327782 ILG327760:ILG327782 IBK327760:IBK327782 HRO327760:HRO327782 HHS327760:HHS327782 GXW327760:GXW327782 GOA327760:GOA327782 GEE327760:GEE327782 FUI327760:FUI327782 FKM327760:FKM327782 FAQ327760:FAQ327782 EQU327760:EQU327782 EGY327760:EGY327782 DXC327760:DXC327782 DNG327760:DNG327782 DDK327760:DDK327782 CTO327760:CTO327782 CJS327760:CJS327782 BZW327760:BZW327782 BQA327760:BQA327782 BGE327760:BGE327782 AWI327760:AWI327782 AMM327760:AMM327782 ACQ327760:ACQ327782 SU327760:SU327782 IY327760:IY327782 WVK262224:WVK262246 WLO262224:WLO262246 WBS262224:WBS262246 VRW262224:VRW262246 VIA262224:VIA262246 UYE262224:UYE262246 UOI262224:UOI262246 UEM262224:UEM262246 TUQ262224:TUQ262246 TKU262224:TKU262246 TAY262224:TAY262246 SRC262224:SRC262246 SHG262224:SHG262246 RXK262224:RXK262246 RNO262224:RNO262246 RDS262224:RDS262246 QTW262224:QTW262246 QKA262224:QKA262246 QAE262224:QAE262246 PQI262224:PQI262246 PGM262224:PGM262246 OWQ262224:OWQ262246 OMU262224:OMU262246 OCY262224:OCY262246 NTC262224:NTC262246 NJG262224:NJG262246 MZK262224:MZK262246 MPO262224:MPO262246 MFS262224:MFS262246 LVW262224:LVW262246 LMA262224:LMA262246 LCE262224:LCE262246 KSI262224:KSI262246 KIM262224:KIM262246 JYQ262224:JYQ262246 JOU262224:JOU262246 JEY262224:JEY262246 IVC262224:IVC262246 ILG262224:ILG262246 IBK262224:IBK262246 HRO262224:HRO262246 HHS262224:HHS262246 GXW262224:GXW262246 GOA262224:GOA262246 GEE262224:GEE262246 FUI262224:FUI262246 FKM262224:FKM262246 FAQ262224:FAQ262246 EQU262224:EQU262246 EGY262224:EGY262246 DXC262224:DXC262246 DNG262224:DNG262246 DDK262224:DDK262246 CTO262224:CTO262246 CJS262224:CJS262246 BZW262224:BZW262246 BQA262224:BQA262246 BGE262224:BGE262246 AWI262224:AWI262246 AMM262224:AMM262246 ACQ262224:ACQ262246 SU262224:SU262246 IY262224:IY262246 WVK196688:WVK196710 WLO196688:WLO196710 WBS196688:WBS196710 VRW196688:VRW196710 VIA196688:VIA196710 UYE196688:UYE196710 UOI196688:UOI196710 UEM196688:UEM196710 TUQ196688:TUQ196710 TKU196688:TKU196710 TAY196688:TAY196710 SRC196688:SRC196710 SHG196688:SHG196710 RXK196688:RXK196710 RNO196688:RNO196710 RDS196688:RDS196710 QTW196688:QTW196710 QKA196688:QKA196710 QAE196688:QAE196710 PQI196688:PQI196710 PGM196688:PGM196710 OWQ196688:OWQ196710 OMU196688:OMU196710 OCY196688:OCY196710 NTC196688:NTC196710 NJG196688:NJG196710 MZK196688:MZK196710 MPO196688:MPO196710 MFS196688:MFS196710 LVW196688:LVW196710 LMA196688:LMA196710 LCE196688:LCE196710 KSI196688:KSI196710 KIM196688:KIM196710 JYQ196688:JYQ196710 JOU196688:JOU196710 JEY196688:JEY196710 IVC196688:IVC196710 ILG196688:ILG196710 IBK196688:IBK196710 HRO196688:HRO196710 HHS196688:HHS196710 GXW196688:GXW196710 GOA196688:GOA196710 GEE196688:GEE196710 FUI196688:FUI196710 FKM196688:FKM196710 FAQ196688:FAQ196710 EQU196688:EQU196710 EGY196688:EGY196710 DXC196688:DXC196710 DNG196688:DNG196710 DDK196688:DDK196710 CTO196688:CTO196710 CJS196688:CJS196710 BZW196688:BZW196710 BQA196688:BQA196710 BGE196688:BGE196710 AWI196688:AWI196710 AMM196688:AMM196710 ACQ196688:ACQ196710 SU196688:SU196710 IY196688:IY196710 WVK131152:WVK131174 WLO131152:WLO131174 WBS131152:WBS131174 VRW131152:VRW131174 VIA131152:VIA131174 UYE131152:UYE131174 UOI131152:UOI131174 UEM131152:UEM131174 TUQ131152:TUQ131174 TKU131152:TKU131174 TAY131152:TAY131174 SRC131152:SRC131174 SHG131152:SHG131174 RXK131152:RXK131174 RNO131152:RNO131174 RDS131152:RDS131174 QTW131152:QTW131174 QKA131152:QKA131174 QAE131152:QAE131174 PQI131152:PQI131174 PGM131152:PGM131174 OWQ131152:OWQ131174 OMU131152:OMU131174 OCY131152:OCY131174 NTC131152:NTC131174 NJG131152:NJG131174 MZK131152:MZK131174 MPO131152:MPO131174 MFS131152:MFS131174 LVW131152:LVW131174 LMA131152:LMA131174 LCE131152:LCE131174 KSI131152:KSI131174 KIM131152:KIM131174 JYQ131152:JYQ131174 JOU131152:JOU131174 JEY131152:JEY131174 IVC131152:IVC131174 ILG131152:ILG131174 IBK131152:IBK131174 HRO131152:HRO131174 HHS131152:HHS131174 GXW131152:GXW131174 GOA131152:GOA131174 GEE131152:GEE131174 FUI131152:FUI131174 FKM131152:FKM131174 FAQ131152:FAQ131174 EQU131152:EQU131174 EGY131152:EGY131174 DXC131152:DXC131174 DNG131152:DNG131174 DDK131152:DDK131174 CTO131152:CTO131174 CJS131152:CJS131174 BZW131152:BZW131174 BQA131152:BQA131174 BGE131152:BGE131174 AWI131152:AWI131174 AMM131152:AMM131174 ACQ131152:ACQ131174 SU131152:SU131174 IY131152:IY131174 WVK65616:WVK65638 WLO65616:WLO65638 WBS65616:WBS65638 VRW65616:VRW65638 VIA65616:VIA65638 UYE65616:UYE65638 UOI65616:UOI65638 UEM65616:UEM65638 TUQ65616:TUQ65638 TKU65616:TKU65638 TAY65616:TAY65638 SRC65616:SRC65638 SHG65616:SHG65638 RXK65616:RXK65638 RNO65616:RNO65638 RDS65616:RDS65638 QTW65616:QTW65638 QKA65616:QKA65638 QAE65616:QAE65638 PQI65616:PQI65638 PGM65616:PGM65638 OWQ65616:OWQ65638 OMU65616:OMU65638 OCY65616:OCY65638 NTC65616:NTC65638 NJG65616:NJG65638 MZK65616:MZK65638 MPO65616:MPO65638 MFS65616:MFS65638 LVW65616:LVW65638 LMA65616:LMA65638 LCE65616:LCE65638 KSI65616:KSI65638 KIM65616:KIM65638 JYQ65616:JYQ65638 JOU65616:JOU65638 JEY65616:JEY65638 IVC65616:IVC65638 ILG65616:ILG65638 IBK65616:IBK65638 HRO65616:HRO65638 HHS65616:HHS65638 GXW65616:GXW65638 GOA65616:GOA65638 GEE65616:GEE65638 FUI65616:FUI65638 FKM65616:FKM65638 FAQ65616:FAQ65638 EQU65616:EQU65638 EGY65616:EGY65638 DXC65616:DXC65638 DNG65616:DNG65638 DDK65616:DDK65638 CTO65616:CTO65638 CJS65616:CJS65638 BZW65616:BZW65638 BQA65616:BQA65638 BGE65616:BGE65638 AWI65616:AWI65638 AMM65616:AMM65638 ACQ65616:ACQ65638 SU65616:SU65638 IY65616:IY65638 WVK80:WVK102 WLO80:WLO102 WBS80:WBS102 VRW80:VRW102 VIA80:VIA102 UYE80:UYE102 UOI80:UOI102 UEM80:UEM102 TUQ80:TUQ102 TKU80:TKU102 TAY80:TAY102 SRC80:SRC102 SHG80:SHG102 RXK80:RXK102 RNO80:RNO102 RDS80:RDS102 QTW80:QTW102 QKA80:QKA102 QAE80:QAE102 PQI80:PQI102 PGM80:PGM102 OWQ80:OWQ102 OMU80:OMU102 OCY80:OCY102 NTC80:NTC102 NJG80:NJG102 MZK80:MZK102 MPO80:MPO102 MFS80:MFS102 LVW80:LVW102 LMA80:LMA102 LCE80:LCE102 KSI80:KSI102 KIM80:KIM102 JYQ80:JYQ102 JOU80:JOU102 JEY80:JEY102 IVC80:IVC102 ILG80:ILG102 IBK80:IBK102 HRO80:HRO102 HHS80:HHS102 GXW80:GXW102 GOA80:GOA102 GEE80:GEE102 FUI80:FUI102 FKM80:FKM102 FAQ80:FAQ102 EQU80:EQU102 EGY80:EGY102 DXC80:DXC102 DNG80:DNG102 DDK80:DDK102 CTO80:CTO102 CJS80:CJS102 BZW80:BZW102 BQA80:BQA102 BGE80:BGE102 AWI80:AWI102 AMM80:AMM102 ACQ80:ACQ102 SU80:SU102 IY80:IY102 D65616:D65638 D131152:D131174 D196688:D196710 D262224:D262246 D327760:D327782 D393296:D393318 D458832:D458854 D524368:D524390 D589904:D589926 D655440:D655462 D720976:D720998 D786512:D786534 D852048:D852070 D917584:D917606 D983120:D983142 F80:G102 F65616:G65638 F131152:G131174 F196688:G196710 F262224:G262246 F327760:G327782 F393296:G393318 F458832:G458854 F524368:G524390 F589904:G589926 F655440:G655462 F720976:G720998 F786512:G786534 F852048:G852070 F917584:G917606 F983120:G983142">
      <formula1>0</formula1>
      <formula2>12</formula2>
    </dataValidation>
    <dataValidation type="whole" allowBlank="1" showInputMessage="1" showErrorMessage="1" errorTitle="Coda Audio" error="You have entered a wrong angle!" promptTitle="Coda Audio" prompt="enter the angle of frame FR128 from 0 deg up to 4 deg" sqref="WVI983113 WBQ983113 VRU983113 VHY983113 UYC983113 UOG983113 UEK983113 TUO983113 TKS983113 TAW983113 SRA983113 SHE983113 RXI983113 RNM983113 RDQ983113 QTU983113 QJY983113 QAC983113 PQG983113 PGK983113 OWO983113 OMS983113 OCW983113 NTA983113 NJE983113 MZI983113 MPM983113 MFQ983113 LVU983113 LLY983113 LCC983113 KSG983113 KIK983113 JYO983113 JOS983113 JEW983113 IVA983113 ILE983113 IBI983113 HRM983113 HHQ983113 GXU983113 GNY983113 GEC983113 FUG983113 FKK983113 FAO983113 EQS983113 EGW983113 DXA983113 DNE983113 DDI983113 CTM983113 CJQ983113 BZU983113 BPY983113 BGC983113 AWG983113 AMK983113 ACO983113 SS983113 IW983113 WVI917577 WLM917577 WBQ917577 VRU917577 VHY917577 UYC917577 UOG917577 UEK917577 TUO917577 TKS917577 TAW917577 SRA917577 SHE917577 RXI917577 RNM917577 RDQ917577 QTU917577 QJY917577 QAC917577 PQG917577 PGK917577 OWO917577 OMS917577 OCW917577 NTA917577 NJE917577 MZI917577 MPM917577 MFQ917577 LVU917577 LLY917577 LCC917577 KSG917577 KIK917577 JYO917577 JOS917577 JEW917577 IVA917577 ILE917577 IBI917577 HRM917577 HHQ917577 GXU917577 GNY917577 GEC917577 FUG917577 FKK917577 FAO917577 EQS917577 EGW917577 DXA917577 DNE917577 DDI917577 CTM917577 CJQ917577 BZU917577 BPY917577 BGC917577 AWG917577 AMK917577 ACO917577 SS917577 IW917577 WVI852041 WLM852041 WBQ852041 VRU852041 VHY852041 UYC852041 UOG852041 UEK852041 TUO852041 TKS852041 TAW852041 SRA852041 SHE852041 RXI852041 RNM852041 RDQ852041 QTU852041 QJY852041 QAC852041 PQG852041 PGK852041 OWO852041 OMS852041 OCW852041 NTA852041 NJE852041 MZI852041 MPM852041 MFQ852041 LVU852041 LLY852041 LCC852041 KSG852041 KIK852041 JYO852041 JOS852041 JEW852041 IVA852041 ILE852041 IBI852041 HRM852041 HHQ852041 GXU852041 GNY852041 GEC852041 FUG852041 FKK852041 FAO852041 EQS852041 EGW852041 DXA852041 DNE852041 DDI852041 CTM852041 CJQ852041 BZU852041 BPY852041 BGC852041 AWG852041 AMK852041 ACO852041 SS852041 IW852041 WVI786505 WLM786505 WBQ786505 VRU786505 VHY786505 UYC786505 UOG786505 UEK786505 TUO786505 TKS786505 TAW786505 SRA786505 SHE786505 RXI786505 RNM786505 RDQ786505 QTU786505 QJY786505 QAC786505 PQG786505 PGK786505 OWO786505 OMS786505 OCW786505 NTA786505 NJE786505 MZI786505 MPM786505 MFQ786505 LVU786505 LLY786505 LCC786505 KSG786505 KIK786505 JYO786505 JOS786505 JEW786505 IVA786505 ILE786505 IBI786505 HRM786505 HHQ786505 GXU786505 GNY786505 GEC786505 FUG786505 FKK786505 FAO786505 EQS786505 EGW786505 DXA786505 DNE786505 DDI786505 CTM786505 CJQ786505 BZU786505 BPY786505 BGC786505 AWG786505 AMK786505 ACO786505 SS786505 IW786505 WVI720969 WLM720969 WBQ720969 VRU720969 VHY720969 UYC720969 UOG720969 UEK720969 TUO720969 TKS720969 TAW720969 SRA720969 SHE720969 RXI720969 RNM720969 RDQ720969 QTU720969 QJY720969 QAC720969 PQG720969 PGK720969 OWO720969 OMS720969 OCW720969 NTA720969 NJE720969 MZI720969 MPM720969 MFQ720969 LVU720969 LLY720969 LCC720969 KSG720969 KIK720969 JYO720969 JOS720969 JEW720969 IVA720969 ILE720969 IBI720969 HRM720969 HHQ720969 GXU720969 GNY720969 GEC720969 FUG720969 FKK720969 FAO720969 EQS720969 EGW720969 DXA720969 DNE720969 DDI720969 CTM720969 CJQ720969 BZU720969 BPY720969 BGC720969 AWG720969 AMK720969 ACO720969 SS720969 IW720969 WVI655433 WLM655433 WBQ655433 VRU655433 VHY655433 UYC655433 UOG655433 UEK655433 TUO655433 TKS655433 TAW655433 SRA655433 SHE655433 RXI655433 RNM655433 RDQ655433 QTU655433 QJY655433 QAC655433 PQG655433 PGK655433 OWO655433 OMS655433 OCW655433 NTA655433 NJE655433 MZI655433 MPM655433 MFQ655433 LVU655433 LLY655433 LCC655433 KSG655433 KIK655433 JYO655433 JOS655433 JEW655433 IVA655433 ILE655433 IBI655433 HRM655433 HHQ655433 GXU655433 GNY655433 GEC655433 FUG655433 FKK655433 FAO655433 EQS655433 EGW655433 DXA655433 DNE655433 DDI655433 CTM655433 CJQ655433 BZU655433 BPY655433 BGC655433 AWG655433 AMK655433 ACO655433 SS655433 IW655433 WVI589897 WLM589897 WBQ589897 VRU589897 VHY589897 UYC589897 UOG589897 UEK589897 TUO589897 TKS589897 TAW589897 SRA589897 SHE589897 RXI589897 RNM589897 RDQ589897 QTU589897 QJY589897 QAC589897 PQG589897 PGK589897 OWO589897 OMS589897 OCW589897 NTA589897 NJE589897 MZI589897 MPM589897 MFQ589897 LVU589897 LLY589897 LCC589897 KSG589897 KIK589897 JYO589897 JOS589897 JEW589897 IVA589897 ILE589897 IBI589897 HRM589897 HHQ589897 GXU589897 GNY589897 GEC589897 FUG589897 FKK589897 FAO589897 EQS589897 EGW589897 DXA589897 DNE589897 DDI589897 CTM589897 CJQ589897 BZU589897 BPY589897 BGC589897 AWG589897 AMK589897 ACO589897 SS589897 IW589897 WVI524361 WLM524361 WBQ524361 VRU524361 VHY524361 UYC524361 UOG524361 UEK524361 TUO524361 TKS524361 TAW524361 SRA524361 SHE524361 RXI524361 RNM524361 RDQ524361 QTU524361 QJY524361 QAC524361 PQG524361 PGK524361 OWO524361 OMS524361 OCW524361 NTA524361 NJE524361 MZI524361 MPM524361 MFQ524361 LVU524361 LLY524361 LCC524361 KSG524361 KIK524361 JYO524361 JOS524361 JEW524361 IVA524361 ILE524361 IBI524361 HRM524361 HHQ524361 GXU524361 GNY524361 GEC524361 FUG524361 FKK524361 FAO524361 EQS524361 EGW524361 DXA524361 DNE524361 DDI524361 CTM524361 CJQ524361 BZU524361 BPY524361 BGC524361 AWG524361 AMK524361 ACO524361 SS524361 IW524361 WVI458825 WLM458825 WBQ458825 VRU458825 VHY458825 UYC458825 UOG458825 UEK458825 TUO458825 TKS458825 TAW458825 SRA458825 SHE458825 RXI458825 RNM458825 RDQ458825 QTU458825 QJY458825 QAC458825 PQG458825 PGK458825 OWO458825 OMS458825 OCW458825 NTA458825 NJE458825 MZI458825 MPM458825 MFQ458825 LVU458825 LLY458825 LCC458825 KSG458825 KIK458825 JYO458825 JOS458825 JEW458825 IVA458825 ILE458825 IBI458825 HRM458825 HHQ458825 GXU458825 GNY458825 GEC458825 FUG458825 FKK458825 FAO458825 EQS458825 EGW458825 DXA458825 DNE458825 DDI458825 CTM458825 CJQ458825 BZU458825 BPY458825 BGC458825 AWG458825 AMK458825 ACO458825 SS458825 IW458825 WVI393289 WLM393289 WBQ393289 VRU393289 VHY393289 UYC393289 UOG393289 UEK393289 TUO393289 TKS393289 TAW393289 SRA393289 SHE393289 RXI393289 RNM393289 RDQ393289 QTU393289 QJY393289 QAC393289 PQG393289 PGK393289 OWO393289 OMS393289 OCW393289 NTA393289 NJE393289 MZI393289 MPM393289 MFQ393289 LVU393289 LLY393289 LCC393289 KSG393289 KIK393289 JYO393289 JOS393289 JEW393289 IVA393289 ILE393289 IBI393289 HRM393289 HHQ393289 GXU393289 GNY393289 GEC393289 FUG393289 FKK393289 FAO393289 EQS393289 EGW393289 DXA393289 DNE393289 DDI393289 CTM393289 CJQ393289 BZU393289 BPY393289 BGC393289 AWG393289 AMK393289 ACO393289 SS393289 IW393289 WVI327753 WLM327753 WBQ327753 VRU327753 VHY327753 UYC327753 UOG327753 UEK327753 TUO327753 TKS327753 TAW327753 SRA327753 SHE327753 RXI327753 RNM327753 RDQ327753 QTU327753 QJY327753 QAC327753 PQG327753 PGK327753 OWO327753 OMS327753 OCW327753 NTA327753 NJE327753 MZI327753 MPM327753 MFQ327753 LVU327753 LLY327753 LCC327753 KSG327753 KIK327753 JYO327753 JOS327753 JEW327753 IVA327753 ILE327753 IBI327753 HRM327753 HHQ327753 GXU327753 GNY327753 GEC327753 FUG327753 FKK327753 FAO327753 EQS327753 EGW327753 DXA327753 DNE327753 DDI327753 CTM327753 CJQ327753 BZU327753 BPY327753 BGC327753 AWG327753 AMK327753 ACO327753 SS327753 IW327753 WVI262217 WLM262217 WBQ262217 VRU262217 VHY262217 UYC262217 UOG262217 UEK262217 TUO262217 TKS262217 TAW262217 SRA262217 SHE262217 RXI262217 RNM262217 RDQ262217 QTU262217 QJY262217 QAC262217 PQG262217 PGK262217 OWO262217 OMS262217 OCW262217 NTA262217 NJE262217 MZI262217 MPM262217 MFQ262217 LVU262217 LLY262217 LCC262217 KSG262217 KIK262217 JYO262217 JOS262217 JEW262217 IVA262217 ILE262217 IBI262217 HRM262217 HHQ262217 GXU262217 GNY262217 GEC262217 FUG262217 FKK262217 FAO262217 EQS262217 EGW262217 DXA262217 DNE262217 DDI262217 CTM262217 CJQ262217 BZU262217 BPY262217 BGC262217 AWG262217 AMK262217 ACO262217 SS262217 IW262217 WVI196681 WLM196681 WBQ196681 VRU196681 VHY196681 UYC196681 UOG196681 UEK196681 TUO196681 TKS196681 TAW196681 SRA196681 SHE196681 RXI196681 RNM196681 RDQ196681 QTU196681 QJY196681 QAC196681 PQG196681 PGK196681 OWO196681 OMS196681 OCW196681 NTA196681 NJE196681 MZI196681 MPM196681 MFQ196681 LVU196681 LLY196681 LCC196681 KSG196681 KIK196681 JYO196681 JOS196681 JEW196681 IVA196681 ILE196681 IBI196681 HRM196681 HHQ196681 GXU196681 GNY196681 GEC196681 FUG196681 FKK196681 FAO196681 EQS196681 EGW196681 DXA196681 DNE196681 DDI196681 CTM196681 CJQ196681 BZU196681 BPY196681 BGC196681 AWG196681 AMK196681 ACO196681 SS196681 IW196681 WVI131145 WLM131145 WBQ131145 VRU131145 VHY131145 UYC131145 UOG131145 UEK131145 TUO131145 TKS131145 TAW131145 SRA131145 SHE131145 RXI131145 RNM131145 RDQ131145 QTU131145 QJY131145 QAC131145 PQG131145 PGK131145 OWO131145 OMS131145 OCW131145 NTA131145 NJE131145 MZI131145 MPM131145 MFQ131145 LVU131145 LLY131145 LCC131145 KSG131145 KIK131145 JYO131145 JOS131145 JEW131145 IVA131145 ILE131145 IBI131145 HRM131145 HHQ131145 GXU131145 GNY131145 GEC131145 FUG131145 FKK131145 FAO131145 EQS131145 EGW131145 DXA131145 DNE131145 DDI131145 CTM131145 CJQ131145 BZU131145 BPY131145 BGC131145 AWG131145 AMK131145 ACO131145 SS131145 IW131145 WVI65609 WLM65609 WBQ65609 VRU65609 VHY65609 UYC65609 UOG65609 UEK65609 TUO65609 TKS65609 TAW65609 SRA65609 SHE65609 RXI65609 RNM65609 RDQ65609 QTU65609 QJY65609 QAC65609 PQG65609 PGK65609 OWO65609 OMS65609 OCW65609 NTA65609 NJE65609 MZI65609 MPM65609 MFQ65609 LVU65609 LLY65609 LCC65609 KSG65609 KIK65609 JYO65609 JOS65609 JEW65609 IVA65609 ILE65609 IBI65609 HRM65609 HHQ65609 GXU65609 GNY65609 GEC65609 FUG65609 FKK65609 FAO65609 EQS65609 EGW65609 DXA65609 DNE65609 DDI65609 CTM65609 CJQ65609 BZU65609 BPY65609 BGC65609 AWG65609 AMK65609 ACO65609 SS65609 IW65609 WVI73 WLM73 WBQ73 VRU73 VHY73 UYC73 UOG73 UEK73 TUO73 TKS73 TAW73 SRA73 SHE73 RXI73 RNM73 RDQ73 QTU73 QJY73 QAC73 PQG73 PGK73 OWO73 OMS73 OCW73 NTA73 NJE73 MZI73 MPM73 MFQ73 LVU73 LLY73 LCC73 KSG73 KIK73 JYO73 JOS73 JEW73 IVA73 ILE73 IBI73 HRM73 HHQ73 GXU73 GNY73 GEC73 FUG73 FKK73 FAO73 EQS73 EGW73 DXA73 DNE73 DDI73 CTM73 CJQ73 BZU73 BPY73 BGC73 AWG73 AMK73 ACO73 SS73 IW73 B65609 B131145 B196681 B262217 B327753 B393289 B458825 B524361 B589897 B655433 B720969 B786505 B852041 B917577 B983113 WLM983113">
      <formula1>0</formula1>
      <formula2>4</formula2>
    </dataValidation>
    <dataValidation type="decimal" allowBlank="1" showInputMessage="1" showErrorMessage="1" sqref="WVM983084:WVN983084 WLQ983084:WLR983084 WBU983084:WBV983084 VRY983084:VRZ983084 VIC983084:VID983084 UYG983084:UYH983084 UOK983084:UOL983084 UEO983084:UEP983084 TUS983084:TUT983084 TKW983084:TKX983084 TBA983084:TBB983084 SRE983084:SRF983084 SHI983084:SHJ983084 RXM983084:RXN983084 RNQ983084:RNR983084 RDU983084:RDV983084 QTY983084:QTZ983084 QKC983084:QKD983084 QAG983084:QAH983084 PQK983084:PQL983084 PGO983084:PGP983084 OWS983084:OWT983084 OMW983084:OMX983084 ODA983084:ODB983084 NTE983084:NTF983084 NJI983084:NJJ983084 MZM983084:MZN983084 MPQ983084:MPR983084 MFU983084:MFV983084 LVY983084:LVZ983084 LMC983084:LMD983084 LCG983084:LCH983084 KSK983084:KSL983084 KIO983084:KIP983084 JYS983084:JYT983084 JOW983084:JOX983084 JFA983084:JFB983084 IVE983084:IVF983084 ILI983084:ILJ983084 IBM983084:IBN983084 HRQ983084:HRR983084 HHU983084:HHV983084 GXY983084:GXZ983084 GOC983084:GOD983084 GEG983084:GEH983084 FUK983084:FUL983084 FKO983084:FKP983084 FAS983084:FAT983084 EQW983084:EQX983084 EHA983084:EHB983084 DXE983084:DXF983084 DNI983084:DNJ983084 DDM983084:DDN983084 CTQ983084:CTR983084 CJU983084:CJV983084 BZY983084:BZZ983084 BQC983084:BQD983084 BGG983084:BGH983084 AWK983084:AWL983084 AMO983084:AMP983084 ACS983084:ACT983084 SW983084:SX983084 JA983084:JB983084 WVM917548:WVN917548 WLQ917548:WLR917548 WBU917548:WBV917548 VRY917548:VRZ917548 VIC917548:VID917548 UYG917548:UYH917548 UOK917548:UOL917548 UEO917548:UEP917548 TUS917548:TUT917548 TKW917548:TKX917548 TBA917548:TBB917548 SRE917548:SRF917548 SHI917548:SHJ917548 RXM917548:RXN917548 RNQ917548:RNR917548 RDU917548:RDV917548 QTY917548:QTZ917548 QKC917548:QKD917548 QAG917548:QAH917548 PQK917548:PQL917548 PGO917548:PGP917548 OWS917548:OWT917548 OMW917548:OMX917548 ODA917548:ODB917548 NTE917548:NTF917548 NJI917548:NJJ917548 MZM917548:MZN917548 MPQ917548:MPR917548 MFU917548:MFV917548 LVY917548:LVZ917548 LMC917548:LMD917548 LCG917548:LCH917548 KSK917548:KSL917548 KIO917548:KIP917548 JYS917548:JYT917548 JOW917548:JOX917548 JFA917548:JFB917548 IVE917548:IVF917548 ILI917548:ILJ917548 IBM917548:IBN917548 HRQ917548:HRR917548 HHU917548:HHV917548 GXY917548:GXZ917548 GOC917548:GOD917548 GEG917548:GEH917548 FUK917548:FUL917548 FKO917548:FKP917548 FAS917548:FAT917548 EQW917548:EQX917548 EHA917548:EHB917548 DXE917548:DXF917548 DNI917548:DNJ917548 DDM917548:DDN917548 CTQ917548:CTR917548 CJU917548:CJV917548 BZY917548:BZZ917548 BQC917548:BQD917548 BGG917548:BGH917548 AWK917548:AWL917548 AMO917548:AMP917548 ACS917548:ACT917548 SW917548:SX917548 JA917548:JB917548 WVM852012:WVN852012 WLQ852012:WLR852012 WBU852012:WBV852012 VRY852012:VRZ852012 VIC852012:VID852012 UYG852012:UYH852012 UOK852012:UOL852012 UEO852012:UEP852012 TUS852012:TUT852012 TKW852012:TKX852012 TBA852012:TBB852012 SRE852012:SRF852012 SHI852012:SHJ852012 RXM852012:RXN852012 RNQ852012:RNR852012 RDU852012:RDV852012 QTY852012:QTZ852012 QKC852012:QKD852012 QAG852012:QAH852012 PQK852012:PQL852012 PGO852012:PGP852012 OWS852012:OWT852012 OMW852012:OMX852012 ODA852012:ODB852012 NTE852012:NTF852012 NJI852012:NJJ852012 MZM852012:MZN852012 MPQ852012:MPR852012 MFU852012:MFV852012 LVY852012:LVZ852012 LMC852012:LMD852012 LCG852012:LCH852012 KSK852012:KSL852012 KIO852012:KIP852012 JYS852012:JYT852012 JOW852012:JOX852012 JFA852012:JFB852012 IVE852012:IVF852012 ILI852012:ILJ852012 IBM852012:IBN852012 HRQ852012:HRR852012 HHU852012:HHV852012 GXY852012:GXZ852012 GOC852012:GOD852012 GEG852012:GEH852012 FUK852012:FUL852012 FKO852012:FKP852012 FAS852012:FAT852012 EQW852012:EQX852012 EHA852012:EHB852012 DXE852012:DXF852012 DNI852012:DNJ852012 DDM852012:DDN852012 CTQ852012:CTR852012 CJU852012:CJV852012 BZY852012:BZZ852012 BQC852012:BQD852012 BGG852012:BGH852012 AWK852012:AWL852012 AMO852012:AMP852012 ACS852012:ACT852012 SW852012:SX852012 JA852012:JB852012 WVM786476:WVN786476 WLQ786476:WLR786476 WBU786476:WBV786476 VRY786476:VRZ786476 VIC786476:VID786476 UYG786476:UYH786476 UOK786476:UOL786476 UEO786476:UEP786476 TUS786476:TUT786476 TKW786476:TKX786476 TBA786476:TBB786476 SRE786476:SRF786476 SHI786476:SHJ786476 RXM786476:RXN786476 RNQ786476:RNR786476 RDU786476:RDV786476 QTY786476:QTZ786476 QKC786476:QKD786476 QAG786476:QAH786476 PQK786476:PQL786476 PGO786476:PGP786476 OWS786476:OWT786476 OMW786476:OMX786476 ODA786476:ODB786476 NTE786476:NTF786476 NJI786476:NJJ786476 MZM786476:MZN786476 MPQ786476:MPR786476 MFU786476:MFV786476 LVY786476:LVZ786476 LMC786476:LMD786476 LCG786476:LCH786476 KSK786476:KSL786476 KIO786476:KIP786476 JYS786476:JYT786476 JOW786476:JOX786476 JFA786476:JFB786476 IVE786476:IVF786476 ILI786476:ILJ786476 IBM786476:IBN786476 HRQ786476:HRR786476 HHU786476:HHV786476 GXY786476:GXZ786476 GOC786476:GOD786476 GEG786476:GEH786476 FUK786476:FUL786476 FKO786476:FKP786476 FAS786476:FAT786476 EQW786476:EQX786476 EHA786476:EHB786476 DXE786476:DXF786476 DNI786476:DNJ786476 DDM786476:DDN786476 CTQ786476:CTR786476 CJU786476:CJV786476 BZY786476:BZZ786476 BQC786476:BQD786476 BGG786476:BGH786476 AWK786476:AWL786476 AMO786476:AMP786476 ACS786476:ACT786476 SW786476:SX786476 JA786476:JB786476 WVM720940:WVN720940 WLQ720940:WLR720940 WBU720940:WBV720940 VRY720940:VRZ720940 VIC720940:VID720940 UYG720940:UYH720940 UOK720940:UOL720940 UEO720940:UEP720940 TUS720940:TUT720940 TKW720940:TKX720940 TBA720940:TBB720940 SRE720940:SRF720940 SHI720940:SHJ720940 RXM720940:RXN720940 RNQ720940:RNR720940 RDU720940:RDV720940 QTY720940:QTZ720940 QKC720940:QKD720940 QAG720940:QAH720940 PQK720940:PQL720940 PGO720940:PGP720940 OWS720940:OWT720940 OMW720940:OMX720940 ODA720940:ODB720940 NTE720940:NTF720940 NJI720940:NJJ720940 MZM720940:MZN720940 MPQ720940:MPR720940 MFU720940:MFV720940 LVY720940:LVZ720940 LMC720940:LMD720940 LCG720940:LCH720940 KSK720940:KSL720940 KIO720940:KIP720940 JYS720940:JYT720940 JOW720940:JOX720940 JFA720940:JFB720940 IVE720940:IVF720940 ILI720940:ILJ720940 IBM720940:IBN720940 HRQ720940:HRR720940 HHU720940:HHV720940 GXY720940:GXZ720940 GOC720940:GOD720940 GEG720940:GEH720940 FUK720940:FUL720940 FKO720940:FKP720940 FAS720940:FAT720940 EQW720940:EQX720940 EHA720940:EHB720940 DXE720940:DXF720940 DNI720940:DNJ720940 DDM720940:DDN720940 CTQ720940:CTR720940 CJU720940:CJV720940 BZY720940:BZZ720940 BQC720940:BQD720940 BGG720940:BGH720940 AWK720940:AWL720940 AMO720940:AMP720940 ACS720940:ACT720940 SW720940:SX720940 JA720940:JB720940 WVM655404:WVN655404 WLQ655404:WLR655404 WBU655404:WBV655404 VRY655404:VRZ655404 VIC655404:VID655404 UYG655404:UYH655404 UOK655404:UOL655404 UEO655404:UEP655404 TUS655404:TUT655404 TKW655404:TKX655404 TBA655404:TBB655404 SRE655404:SRF655404 SHI655404:SHJ655404 RXM655404:RXN655404 RNQ655404:RNR655404 RDU655404:RDV655404 QTY655404:QTZ655404 QKC655404:QKD655404 QAG655404:QAH655404 PQK655404:PQL655404 PGO655404:PGP655404 OWS655404:OWT655404 OMW655404:OMX655404 ODA655404:ODB655404 NTE655404:NTF655404 NJI655404:NJJ655404 MZM655404:MZN655404 MPQ655404:MPR655404 MFU655404:MFV655404 LVY655404:LVZ655404 LMC655404:LMD655404 LCG655404:LCH655404 KSK655404:KSL655404 KIO655404:KIP655404 JYS655404:JYT655404 JOW655404:JOX655404 JFA655404:JFB655404 IVE655404:IVF655404 ILI655404:ILJ655404 IBM655404:IBN655404 HRQ655404:HRR655404 HHU655404:HHV655404 GXY655404:GXZ655404 GOC655404:GOD655404 GEG655404:GEH655404 FUK655404:FUL655404 FKO655404:FKP655404 FAS655404:FAT655404 EQW655404:EQX655404 EHA655404:EHB655404 DXE655404:DXF655404 DNI655404:DNJ655404 DDM655404:DDN655404 CTQ655404:CTR655404 CJU655404:CJV655404 BZY655404:BZZ655404 BQC655404:BQD655404 BGG655404:BGH655404 AWK655404:AWL655404 AMO655404:AMP655404 ACS655404:ACT655404 SW655404:SX655404 JA655404:JB655404 WVM589868:WVN589868 WLQ589868:WLR589868 WBU589868:WBV589868 VRY589868:VRZ589868 VIC589868:VID589868 UYG589868:UYH589868 UOK589868:UOL589868 UEO589868:UEP589868 TUS589868:TUT589868 TKW589868:TKX589868 TBA589868:TBB589868 SRE589868:SRF589868 SHI589868:SHJ589868 RXM589868:RXN589868 RNQ589868:RNR589868 RDU589868:RDV589868 QTY589868:QTZ589868 QKC589868:QKD589868 QAG589868:QAH589868 PQK589868:PQL589868 PGO589868:PGP589868 OWS589868:OWT589868 OMW589868:OMX589868 ODA589868:ODB589868 NTE589868:NTF589868 NJI589868:NJJ589868 MZM589868:MZN589868 MPQ589868:MPR589868 MFU589868:MFV589868 LVY589868:LVZ589868 LMC589868:LMD589868 LCG589868:LCH589868 KSK589868:KSL589868 KIO589868:KIP589868 JYS589868:JYT589868 JOW589868:JOX589868 JFA589868:JFB589868 IVE589868:IVF589868 ILI589868:ILJ589868 IBM589868:IBN589868 HRQ589868:HRR589868 HHU589868:HHV589868 GXY589868:GXZ589868 GOC589868:GOD589868 GEG589868:GEH589868 FUK589868:FUL589868 FKO589868:FKP589868 FAS589868:FAT589868 EQW589868:EQX589868 EHA589868:EHB589868 DXE589868:DXF589868 DNI589868:DNJ589868 DDM589868:DDN589868 CTQ589868:CTR589868 CJU589868:CJV589868 BZY589868:BZZ589868 BQC589868:BQD589868 BGG589868:BGH589868 AWK589868:AWL589868 AMO589868:AMP589868 ACS589868:ACT589868 SW589868:SX589868 JA589868:JB589868 WVM524332:WVN524332 WLQ524332:WLR524332 WBU524332:WBV524332 VRY524332:VRZ524332 VIC524332:VID524332 UYG524332:UYH524332 UOK524332:UOL524332 UEO524332:UEP524332 TUS524332:TUT524332 TKW524332:TKX524332 TBA524332:TBB524332 SRE524332:SRF524332 SHI524332:SHJ524332 RXM524332:RXN524332 RNQ524332:RNR524332 RDU524332:RDV524332 QTY524332:QTZ524332 QKC524332:QKD524332 QAG524332:QAH524332 PQK524332:PQL524332 PGO524332:PGP524332 OWS524332:OWT524332 OMW524332:OMX524332 ODA524332:ODB524332 NTE524332:NTF524332 NJI524332:NJJ524332 MZM524332:MZN524332 MPQ524332:MPR524332 MFU524332:MFV524332 LVY524332:LVZ524332 LMC524332:LMD524332 LCG524332:LCH524332 KSK524332:KSL524332 KIO524332:KIP524332 JYS524332:JYT524332 JOW524332:JOX524332 JFA524332:JFB524332 IVE524332:IVF524332 ILI524332:ILJ524332 IBM524332:IBN524332 HRQ524332:HRR524332 HHU524332:HHV524332 GXY524332:GXZ524332 GOC524332:GOD524332 GEG524332:GEH524332 FUK524332:FUL524332 FKO524332:FKP524332 FAS524332:FAT524332 EQW524332:EQX524332 EHA524332:EHB524332 DXE524332:DXF524332 DNI524332:DNJ524332 DDM524332:DDN524332 CTQ524332:CTR524332 CJU524332:CJV524332 BZY524332:BZZ524332 BQC524332:BQD524332 BGG524332:BGH524332 AWK524332:AWL524332 AMO524332:AMP524332 ACS524332:ACT524332 SW524332:SX524332 JA524332:JB524332 WVM458796:WVN458796 WLQ458796:WLR458796 WBU458796:WBV458796 VRY458796:VRZ458796 VIC458796:VID458796 UYG458796:UYH458796 UOK458796:UOL458796 UEO458796:UEP458796 TUS458796:TUT458796 TKW458796:TKX458796 TBA458796:TBB458796 SRE458796:SRF458796 SHI458796:SHJ458796 RXM458796:RXN458796 RNQ458796:RNR458796 RDU458796:RDV458796 QTY458796:QTZ458796 QKC458796:QKD458796 QAG458796:QAH458796 PQK458796:PQL458796 PGO458796:PGP458796 OWS458796:OWT458796 OMW458796:OMX458796 ODA458796:ODB458796 NTE458796:NTF458796 NJI458796:NJJ458796 MZM458796:MZN458796 MPQ458796:MPR458796 MFU458796:MFV458796 LVY458796:LVZ458796 LMC458796:LMD458796 LCG458796:LCH458796 KSK458796:KSL458796 KIO458796:KIP458796 JYS458796:JYT458796 JOW458796:JOX458796 JFA458796:JFB458796 IVE458796:IVF458796 ILI458796:ILJ458796 IBM458796:IBN458796 HRQ458796:HRR458796 HHU458796:HHV458796 GXY458796:GXZ458796 GOC458796:GOD458796 GEG458796:GEH458796 FUK458796:FUL458796 FKO458796:FKP458796 FAS458796:FAT458796 EQW458796:EQX458796 EHA458796:EHB458796 DXE458796:DXF458796 DNI458796:DNJ458796 DDM458796:DDN458796 CTQ458796:CTR458796 CJU458796:CJV458796 BZY458796:BZZ458796 BQC458796:BQD458796 BGG458796:BGH458796 AWK458796:AWL458796 AMO458796:AMP458796 ACS458796:ACT458796 SW458796:SX458796 JA458796:JB458796 WVM393260:WVN393260 WLQ393260:WLR393260 WBU393260:WBV393260 VRY393260:VRZ393260 VIC393260:VID393260 UYG393260:UYH393260 UOK393260:UOL393260 UEO393260:UEP393260 TUS393260:TUT393260 TKW393260:TKX393260 TBA393260:TBB393260 SRE393260:SRF393260 SHI393260:SHJ393260 RXM393260:RXN393260 RNQ393260:RNR393260 RDU393260:RDV393260 QTY393260:QTZ393260 QKC393260:QKD393260 QAG393260:QAH393260 PQK393260:PQL393260 PGO393260:PGP393260 OWS393260:OWT393260 OMW393260:OMX393260 ODA393260:ODB393260 NTE393260:NTF393260 NJI393260:NJJ393260 MZM393260:MZN393260 MPQ393260:MPR393260 MFU393260:MFV393260 LVY393260:LVZ393260 LMC393260:LMD393260 LCG393260:LCH393260 KSK393260:KSL393260 KIO393260:KIP393260 JYS393260:JYT393260 JOW393260:JOX393260 JFA393260:JFB393260 IVE393260:IVF393260 ILI393260:ILJ393260 IBM393260:IBN393260 HRQ393260:HRR393260 HHU393260:HHV393260 GXY393260:GXZ393260 GOC393260:GOD393260 GEG393260:GEH393260 FUK393260:FUL393260 FKO393260:FKP393260 FAS393260:FAT393260 EQW393260:EQX393260 EHA393260:EHB393260 DXE393260:DXF393260 DNI393260:DNJ393260 DDM393260:DDN393260 CTQ393260:CTR393260 CJU393260:CJV393260 BZY393260:BZZ393260 BQC393260:BQD393260 BGG393260:BGH393260 AWK393260:AWL393260 AMO393260:AMP393260 ACS393260:ACT393260 SW393260:SX393260 JA393260:JB393260 WVM327724:WVN327724 WLQ327724:WLR327724 WBU327724:WBV327724 VRY327724:VRZ327724 VIC327724:VID327724 UYG327724:UYH327724 UOK327724:UOL327724 UEO327724:UEP327724 TUS327724:TUT327724 TKW327724:TKX327724 TBA327724:TBB327724 SRE327724:SRF327724 SHI327724:SHJ327724 RXM327724:RXN327724 RNQ327724:RNR327724 RDU327724:RDV327724 QTY327724:QTZ327724 QKC327724:QKD327724 QAG327724:QAH327724 PQK327724:PQL327724 PGO327724:PGP327724 OWS327724:OWT327724 OMW327724:OMX327724 ODA327724:ODB327724 NTE327724:NTF327724 NJI327724:NJJ327724 MZM327724:MZN327724 MPQ327724:MPR327724 MFU327724:MFV327724 LVY327724:LVZ327724 LMC327724:LMD327724 LCG327724:LCH327724 KSK327724:KSL327724 KIO327724:KIP327724 JYS327724:JYT327724 JOW327724:JOX327724 JFA327724:JFB327724 IVE327724:IVF327724 ILI327724:ILJ327724 IBM327724:IBN327724 HRQ327724:HRR327724 HHU327724:HHV327724 GXY327724:GXZ327724 GOC327724:GOD327724 GEG327724:GEH327724 FUK327724:FUL327724 FKO327724:FKP327724 FAS327724:FAT327724 EQW327724:EQX327724 EHA327724:EHB327724 DXE327724:DXF327724 DNI327724:DNJ327724 DDM327724:DDN327724 CTQ327724:CTR327724 CJU327724:CJV327724 BZY327724:BZZ327724 BQC327724:BQD327724 BGG327724:BGH327724 AWK327724:AWL327724 AMO327724:AMP327724 ACS327724:ACT327724 SW327724:SX327724 JA327724:JB327724 WVM262188:WVN262188 WLQ262188:WLR262188 WBU262188:WBV262188 VRY262188:VRZ262188 VIC262188:VID262188 UYG262188:UYH262188 UOK262188:UOL262188 UEO262188:UEP262188 TUS262188:TUT262188 TKW262188:TKX262188 TBA262188:TBB262188 SRE262188:SRF262188 SHI262188:SHJ262188 RXM262188:RXN262188 RNQ262188:RNR262188 RDU262188:RDV262188 QTY262188:QTZ262188 QKC262188:QKD262188 QAG262188:QAH262188 PQK262188:PQL262188 PGO262188:PGP262188 OWS262188:OWT262188 OMW262188:OMX262188 ODA262188:ODB262188 NTE262188:NTF262188 NJI262188:NJJ262188 MZM262188:MZN262188 MPQ262188:MPR262188 MFU262188:MFV262188 LVY262188:LVZ262188 LMC262188:LMD262188 LCG262188:LCH262188 KSK262188:KSL262188 KIO262188:KIP262188 JYS262188:JYT262188 JOW262188:JOX262188 JFA262188:JFB262188 IVE262188:IVF262188 ILI262188:ILJ262188 IBM262188:IBN262188 HRQ262188:HRR262188 HHU262188:HHV262188 GXY262188:GXZ262188 GOC262188:GOD262188 GEG262188:GEH262188 FUK262188:FUL262188 FKO262188:FKP262188 FAS262188:FAT262188 EQW262188:EQX262188 EHA262188:EHB262188 DXE262188:DXF262188 DNI262188:DNJ262188 DDM262188:DDN262188 CTQ262188:CTR262188 CJU262188:CJV262188 BZY262188:BZZ262188 BQC262188:BQD262188 BGG262188:BGH262188 AWK262188:AWL262188 AMO262188:AMP262188 ACS262188:ACT262188 SW262188:SX262188 JA262188:JB262188 WVM196652:WVN196652 WLQ196652:WLR196652 WBU196652:WBV196652 VRY196652:VRZ196652 VIC196652:VID196652 UYG196652:UYH196652 UOK196652:UOL196652 UEO196652:UEP196652 TUS196652:TUT196652 TKW196652:TKX196652 TBA196652:TBB196652 SRE196652:SRF196652 SHI196652:SHJ196652 RXM196652:RXN196652 RNQ196652:RNR196652 RDU196652:RDV196652 QTY196652:QTZ196652 QKC196652:QKD196652 QAG196652:QAH196652 PQK196652:PQL196652 PGO196652:PGP196652 OWS196652:OWT196652 OMW196652:OMX196652 ODA196652:ODB196652 NTE196652:NTF196652 NJI196652:NJJ196652 MZM196652:MZN196652 MPQ196652:MPR196652 MFU196652:MFV196652 LVY196652:LVZ196652 LMC196652:LMD196652 LCG196652:LCH196652 KSK196652:KSL196652 KIO196652:KIP196652 JYS196652:JYT196652 JOW196652:JOX196652 JFA196652:JFB196652 IVE196652:IVF196652 ILI196652:ILJ196652 IBM196652:IBN196652 HRQ196652:HRR196652 HHU196652:HHV196652 GXY196652:GXZ196652 GOC196652:GOD196652 GEG196652:GEH196652 FUK196652:FUL196652 FKO196652:FKP196652 FAS196652:FAT196652 EQW196652:EQX196652 EHA196652:EHB196652 DXE196652:DXF196652 DNI196652:DNJ196652 DDM196652:DDN196652 CTQ196652:CTR196652 CJU196652:CJV196652 BZY196652:BZZ196652 BQC196652:BQD196652 BGG196652:BGH196652 AWK196652:AWL196652 AMO196652:AMP196652 ACS196652:ACT196652 SW196652:SX196652 JA196652:JB196652 WVM131116:WVN131116 WLQ131116:WLR131116 WBU131116:WBV131116 VRY131116:VRZ131116 VIC131116:VID131116 UYG131116:UYH131116 UOK131116:UOL131116 UEO131116:UEP131116 TUS131116:TUT131116 TKW131116:TKX131116 TBA131116:TBB131116 SRE131116:SRF131116 SHI131116:SHJ131116 RXM131116:RXN131116 RNQ131116:RNR131116 RDU131116:RDV131116 QTY131116:QTZ131116 QKC131116:QKD131116 QAG131116:QAH131116 PQK131116:PQL131116 PGO131116:PGP131116 OWS131116:OWT131116 OMW131116:OMX131116 ODA131116:ODB131116 NTE131116:NTF131116 NJI131116:NJJ131116 MZM131116:MZN131116 MPQ131116:MPR131116 MFU131116:MFV131116 LVY131116:LVZ131116 LMC131116:LMD131116 LCG131116:LCH131116 KSK131116:KSL131116 KIO131116:KIP131116 JYS131116:JYT131116 JOW131116:JOX131116 JFA131116:JFB131116 IVE131116:IVF131116 ILI131116:ILJ131116 IBM131116:IBN131116 HRQ131116:HRR131116 HHU131116:HHV131116 GXY131116:GXZ131116 GOC131116:GOD131116 GEG131116:GEH131116 FUK131116:FUL131116 FKO131116:FKP131116 FAS131116:FAT131116 EQW131116:EQX131116 EHA131116:EHB131116 DXE131116:DXF131116 DNI131116:DNJ131116 DDM131116:DDN131116 CTQ131116:CTR131116 CJU131116:CJV131116 BZY131116:BZZ131116 BQC131116:BQD131116 BGG131116:BGH131116 AWK131116:AWL131116 AMO131116:AMP131116 ACS131116:ACT131116 SW131116:SX131116 JA131116:JB131116 WVM65580:WVN65580 WLQ65580:WLR65580 WBU65580:WBV65580 VRY65580:VRZ65580 VIC65580:VID65580 UYG65580:UYH65580 UOK65580:UOL65580 UEO65580:UEP65580 TUS65580:TUT65580 TKW65580:TKX65580 TBA65580:TBB65580 SRE65580:SRF65580 SHI65580:SHJ65580 RXM65580:RXN65580 RNQ65580:RNR65580 RDU65580:RDV65580 QTY65580:QTZ65580 QKC65580:QKD65580 QAG65580:QAH65580 PQK65580:PQL65580 PGO65580:PGP65580 OWS65580:OWT65580 OMW65580:OMX65580 ODA65580:ODB65580 NTE65580:NTF65580 NJI65580:NJJ65580 MZM65580:MZN65580 MPQ65580:MPR65580 MFU65580:MFV65580 LVY65580:LVZ65580 LMC65580:LMD65580 LCG65580:LCH65580 KSK65580:KSL65580 KIO65580:KIP65580 JYS65580:JYT65580 JOW65580:JOX65580 JFA65580:JFB65580 IVE65580:IVF65580 ILI65580:ILJ65580 IBM65580:IBN65580 HRQ65580:HRR65580 HHU65580:HHV65580 GXY65580:GXZ65580 GOC65580:GOD65580 GEG65580:GEH65580 FUK65580:FUL65580 FKO65580:FKP65580 FAS65580:FAT65580 EQW65580:EQX65580 EHA65580:EHB65580 DXE65580:DXF65580 DNI65580:DNJ65580 DDM65580:DDN65580 CTQ65580:CTR65580 CJU65580:CJV65580 BZY65580:BZZ65580 BQC65580:BQD65580 BGG65580:BGH65580 AWK65580:AWL65580 AMO65580:AMP65580 ACS65580:ACT65580 SW65580:SX65580 JA65580:JB65580 WVK983084 WLO983084 WBS983084 VRW983084 VIA983084 UYE983084 UOI983084 UEM983084 TUQ983084 TKU983084 TAY983084 SRC983084 SHG983084 RXK983084 RNO983084 RDS983084 QTW983084 QKA983084 QAE983084 PQI983084 PGM983084 OWQ983084 OMU983084 OCY983084 NTC983084 NJG983084 MZK983084 MPO983084 MFS983084 LVW983084 LMA983084 LCE983084 KSI983084 KIM983084 JYQ983084 JOU983084 JEY983084 IVC983084 ILG983084 IBK983084 HRO983084 HHS983084 GXW983084 GOA983084 GEE983084 FUI983084 FKM983084 FAQ983084 EQU983084 EGY983084 DXC983084 DNG983084 DDK983084 CTO983084 CJS983084 BZW983084 BQA983084 BGE983084 AWI983084 AMM983084 ACQ983084 SU983084 IY983084 WVK917548 WLO917548 WBS917548 VRW917548 VIA917548 UYE917548 UOI917548 UEM917548 TUQ917548 TKU917548 TAY917548 SRC917548 SHG917548 RXK917548 RNO917548 RDS917548 QTW917548 QKA917548 QAE917548 PQI917548 PGM917548 OWQ917548 OMU917548 OCY917548 NTC917548 NJG917548 MZK917548 MPO917548 MFS917548 LVW917548 LMA917548 LCE917548 KSI917548 KIM917548 JYQ917548 JOU917548 JEY917548 IVC917548 ILG917548 IBK917548 HRO917548 HHS917548 GXW917548 GOA917548 GEE917548 FUI917548 FKM917548 FAQ917548 EQU917548 EGY917548 DXC917548 DNG917548 DDK917548 CTO917548 CJS917548 BZW917548 BQA917548 BGE917548 AWI917548 AMM917548 ACQ917548 SU917548 IY917548 WVK852012 WLO852012 WBS852012 VRW852012 VIA852012 UYE852012 UOI852012 UEM852012 TUQ852012 TKU852012 TAY852012 SRC852012 SHG852012 RXK852012 RNO852012 RDS852012 QTW852012 QKA852012 QAE852012 PQI852012 PGM852012 OWQ852012 OMU852012 OCY852012 NTC852012 NJG852012 MZK852012 MPO852012 MFS852012 LVW852012 LMA852012 LCE852012 KSI852012 KIM852012 JYQ852012 JOU852012 JEY852012 IVC852012 ILG852012 IBK852012 HRO852012 HHS852012 GXW852012 GOA852012 GEE852012 FUI852012 FKM852012 FAQ852012 EQU852012 EGY852012 DXC852012 DNG852012 DDK852012 CTO852012 CJS852012 BZW852012 BQA852012 BGE852012 AWI852012 AMM852012 ACQ852012 SU852012 IY852012 WVK786476 WLO786476 WBS786476 VRW786476 VIA786476 UYE786476 UOI786476 UEM786476 TUQ786476 TKU786476 TAY786476 SRC786476 SHG786476 RXK786476 RNO786476 RDS786476 QTW786476 QKA786476 QAE786476 PQI786476 PGM786476 OWQ786476 OMU786476 OCY786476 NTC786476 NJG786476 MZK786476 MPO786476 MFS786476 LVW786476 LMA786476 LCE786476 KSI786476 KIM786476 JYQ786476 JOU786476 JEY786476 IVC786476 ILG786476 IBK786476 HRO786476 HHS786476 GXW786476 GOA786476 GEE786476 FUI786476 FKM786476 FAQ786476 EQU786476 EGY786476 DXC786476 DNG786476 DDK786476 CTO786476 CJS786476 BZW786476 BQA786476 BGE786476 AWI786476 AMM786476 ACQ786476 SU786476 IY786476 WVK720940 WLO720940 WBS720940 VRW720940 VIA720940 UYE720940 UOI720940 UEM720940 TUQ720940 TKU720940 TAY720940 SRC720940 SHG720940 RXK720940 RNO720940 RDS720940 QTW720940 QKA720940 QAE720940 PQI720940 PGM720940 OWQ720940 OMU720940 OCY720940 NTC720940 NJG720940 MZK720940 MPO720940 MFS720940 LVW720940 LMA720940 LCE720940 KSI720940 KIM720940 JYQ720940 JOU720940 JEY720940 IVC720940 ILG720940 IBK720940 HRO720940 HHS720940 GXW720940 GOA720940 GEE720940 FUI720940 FKM720940 FAQ720940 EQU720940 EGY720940 DXC720940 DNG720940 DDK720940 CTO720940 CJS720940 BZW720940 BQA720940 BGE720940 AWI720940 AMM720940 ACQ720940 SU720940 IY720940 WVK655404 WLO655404 WBS655404 VRW655404 VIA655404 UYE655404 UOI655404 UEM655404 TUQ655404 TKU655404 TAY655404 SRC655404 SHG655404 RXK655404 RNO655404 RDS655404 QTW655404 QKA655404 QAE655404 PQI655404 PGM655404 OWQ655404 OMU655404 OCY655404 NTC655404 NJG655404 MZK655404 MPO655404 MFS655404 LVW655404 LMA655404 LCE655404 KSI655404 KIM655404 JYQ655404 JOU655404 JEY655404 IVC655404 ILG655404 IBK655404 HRO655404 HHS655404 GXW655404 GOA655404 GEE655404 FUI655404 FKM655404 FAQ655404 EQU655404 EGY655404 DXC655404 DNG655404 DDK655404 CTO655404 CJS655404 BZW655404 BQA655404 BGE655404 AWI655404 AMM655404 ACQ655404 SU655404 IY655404 WVK589868 WLO589868 WBS589868 VRW589868 VIA589868 UYE589868 UOI589868 UEM589868 TUQ589868 TKU589868 TAY589868 SRC589868 SHG589868 RXK589868 RNO589868 RDS589868 QTW589868 QKA589868 QAE589868 PQI589868 PGM589868 OWQ589868 OMU589868 OCY589868 NTC589868 NJG589868 MZK589868 MPO589868 MFS589868 LVW589868 LMA589868 LCE589868 KSI589868 KIM589868 JYQ589868 JOU589868 JEY589868 IVC589868 ILG589868 IBK589868 HRO589868 HHS589868 GXW589868 GOA589868 GEE589868 FUI589868 FKM589868 FAQ589868 EQU589868 EGY589868 DXC589868 DNG589868 DDK589868 CTO589868 CJS589868 BZW589868 BQA589868 BGE589868 AWI589868 AMM589868 ACQ589868 SU589868 IY589868 WVK524332 WLO524332 WBS524332 VRW524332 VIA524332 UYE524332 UOI524332 UEM524332 TUQ524332 TKU524332 TAY524332 SRC524332 SHG524332 RXK524332 RNO524332 RDS524332 QTW524332 QKA524332 QAE524332 PQI524332 PGM524332 OWQ524332 OMU524332 OCY524332 NTC524332 NJG524332 MZK524332 MPO524332 MFS524332 LVW524332 LMA524332 LCE524332 KSI524332 KIM524332 JYQ524332 JOU524332 JEY524332 IVC524332 ILG524332 IBK524332 HRO524332 HHS524332 GXW524332 GOA524332 GEE524332 FUI524332 FKM524332 FAQ524332 EQU524332 EGY524332 DXC524332 DNG524332 DDK524332 CTO524332 CJS524332 BZW524332 BQA524332 BGE524332 AWI524332 AMM524332 ACQ524332 SU524332 IY524332 WVK458796 WLO458796 WBS458796 VRW458796 VIA458796 UYE458796 UOI458796 UEM458796 TUQ458796 TKU458796 TAY458796 SRC458796 SHG458796 RXK458796 RNO458796 RDS458796 QTW458796 QKA458796 QAE458796 PQI458796 PGM458796 OWQ458796 OMU458796 OCY458796 NTC458796 NJG458796 MZK458796 MPO458796 MFS458796 LVW458796 LMA458796 LCE458796 KSI458796 KIM458796 JYQ458796 JOU458796 JEY458796 IVC458796 ILG458796 IBK458796 HRO458796 HHS458796 GXW458796 GOA458796 GEE458796 FUI458796 FKM458796 FAQ458796 EQU458796 EGY458796 DXC458796 DNG458796 DDK458796 CTO458796 CJS458796 BZW458796 BQA458796 BGE458796 AWI458796 AMM458796 ACQ458796 SU458796 IY458796 WVK393260 WLO393260 WBS393260 VRW393260 VIA393260 UYE393260 UOI393260 UEM393260 TUQ393260 TKU393260 TAY393260 SRC393260 SHG393260 RXK393260 RNO393260 RDS393260 QTW393260 QKA393260 QAE393260 PQI393260 PGM393260 OWQ393260 OMU393260 OCY393260 NTC393260 NJG393260 MZK393260 MPO393260 MFS393260 LVW393260 LMA393260 LCE393260 KSI393260 KIM393260 JYQ393260 JOU393260 JEY393260 IVC393260 ILG393260 IBK393260 HRO393260 HHS393260 GXW393260 GOA393260 GEE393260 FUI393260 FKM393260 FAQ393260 EQU393260 EGY393260 DXC393260 DNG393260 DDK393260 CTO393260 CJS393260 BZW393260 BQA393260 BGE393260 AWI393260 AMM393260 ACQ393260 SU393260 IY393260 WVK327724 WLO327724 WBS327724 VRW327724 VIA327724 UYE327724 UOI327724 UEM327724 TUQ327724 TKU327724 TAY327724 SRC327724 SHG327724 RXK327724 RNO327724 RDS327724 QTW327724 QKA327724 QAE327724 PQI327724 PGM327724 OWQ327724 OMU327724 OCY327724 NTC327724 NJG327724 MZK327724 MPO327724 MFS327724 LVW327724 LMA327724 LCE327724 KSI327724 KIM327724 JYQ327724 JOU327724 JEY327724 IVC327724 ILG327724 IBK327724 HRO327724 HHS327724 GXW327724 GOA327724 GEE327724 FUI327724 FKM327724 FAQ327724 EQU327724 EGY327724 DXC327724 DNG327724 DDK327724 CTO327724 CJS327724 BZW327724 BQA327724 BGE327724 AWI327724 AMM327724 ACQ327724 SU327724 IY327724 WVK262188 WLO262188 WBS262188 VRW262188 VIA262188 UYE262188 UOI262188 UEM262188 TUQ262188 TKU262188 TAY262188 SRC262188 SHG262188 RXK262188 RNO262188 RDS262188 QTW262188 QKA262188 QAE262188 PQI262188 PGM262188 OWQ262188 OMU262188 OCY262188 NTC262188 NJG262188 MZK262188 MPO262188 MFS262188 LVW262188 LMA262188 LCE262188 KSI262188 KIM262188 JYQ262188 JOU262188 JEY262188 IVC262188 ILG262188 IBK262188 HRO262188 HHS262188 GXW262188 GOA262188 GEE262188 FUI262188 FKM262188 FAQ262188 EQU262188 EGY262188 DXC262188 DNG262188 DDK262188 CTO262188 CJS262188 BZW262188 BQA262188 BGE262188 AWI262188 AMM262188 ACQ262188 SU262188 IY262188 WVK196652 WLO196652 WBS196652 VRW196652 VIA196652 UYE196652 UOI196652 UEM196652 TUQ196652 TKU196652 TAY196652 SRC196652 SHG196652 RXK196652 RNO196652 RDS196652 QTW196652 QKA196652 QAE196652 PQI196652 PGM196652 OWQ196652 OMU196652 OCY196652 NTC196652 NJG196652 MZK196652 MPO196652 MFS196652 LVW196652 LMA196652 LCE196652 KSI196652 KIM196652 JYQ196652 JOU196652 JEY196652 IVC196652 ILG196652 IBK196652 HRO196652 HHS196652 GXW196652 GOA196652 GEE196652 FUI196652 FKM196652 FAQ196652 EQU196652 EGY196652 DXC196652 DNG196652 DDK196652 CTO196652 CJS196652 BZW196652 BQA196652 BGE196652 AWI196652 AMM196652 ACQ196652 SU196652 IY196652 WVK131116 WLO131116 WBS131116 VRW131116 VIA131116 UYE131116 UOI131116 UEM131116 TUQ131116 TKU131116 TAY131116 SRC131116 SHG131116 RXK131116 RNO131116 RDS131116 QTW131116 QKA131116 QAE131116 PQI131116 PGM131116 OWQ131116 OMU131116 OCY131116 NTC131116 NJG131116 MZK131116 MPO131116 MFS131116 LVW131116 LMA131116 LCE131116 KSI131116 KIM131116 JYQ131116 JOU131116 JEY131116 IVC131116 ILG131116 IBK131116 HRO131116 HHS131116 GXW131116 GOA131116 GEE131116 FUI131116 FKM131116 FAQ131116 EQU131116 EGY131116 DXC131116 DNG131116 DDK131116 CTO131116 CJS131116 BZW131116 BQA131116 BGE131116 AWI131116 AMM131116 ACQ131116 SU131116 IY131116 WVK65580 WLO65580 WBS65580 VRW65580 VIA65580 UYE65580 UOI65580 UEM65580 TUQ65580 TKU65580 TAY65580 SRC65580 SHG65580 RXK65580 RNO65580 RDS65580 QTW65580 QKA65580 QAE65580 PQI65580 PGM65580 OWQ65580 OMU65580 OCY65580 NTC65580 NJG65580 MZK65580 MPO65580 MFS65580 LVW65580 LMA65580 LCE65580 KSI65580 KIM65580 JYQ65580 JOU65580 JEY65580 IVC65580 ILG65580 IBK65580 HRO65580 HHS65580 GXW65580 GOA65580 GEE65580 FUI65580 FKM65580 FAQ65580 EQU65580 EGY65580 DXC65580 DNG65580 DDK65580 CTO65580 CJS65580 BZW65580 BQA65580 BGE65580 AWI65580 AMM65580 ACQ65580 SU65580 IY65580 WVK983063:WVN983063 WLO983063:WLR983063 WBS983063:WBV983063 VRW983063:VRZ983063 VIA983063:VID983063 UYE983063:UYH983063 UOI983063:UOL983063 UEM983063:UEP983063 TUQ983063:TUT983063 TKU983063:TKX983063 TAY983063:TBB983063 SRC983063:SRF983063 SHG983063:SHJ983063 RXK983063:RXN983063 RNO983063:RNR983063 RDS983063:RDV983063 QTW983063:QTZ983063 QKA983063:QKD983063 QAE983063:QAH983063 PQI983063:PQL983063 PGM983063:PGP983063 OWQ983063:OWT983063 OMU983063:OMX983063 OCY983063:ODB983063 NTC983063:NTF983063 NJG983063:NJJ983063 MZK983063:MZN983063 MPO983063:MPR983063 MFS983063:MFV983063 LVW983063:LVZ983063 LMA983063:LMD983063 LCE983063:LCH983063 KSI983063:KSL983063 KIM983063:KIP983063 JYQ983063:JYT983063 JOU983063:JOX983063 JEY983063:JFB983063 IVC983063:IVF983063 ILG983063:ILJ983063 IBK983063:IBN983063 HRO983063:HRR983063 HHS983063:HHV983063 GXW983063:GXZ983063 GOA983063:GOD983063 GEE983063:GEH983063 FUI983063:FUL983063 FKM983063:FKP983063 FAQ983063:FAT983063 EQU983063:EQX983063 EGY983063:EHB983063 DXC983063:DXF983063 DNG983063:DNJ983063 DDK983063:DDN983063 CTO983063:CTR983063 CJS983063:CJV983063 BZW983063:BZZ983063 BQA983063:BQD983063 BGE983063:BGH983063 AWI983063:AWL983063 AMM983063:AMP983063 ACQ983063:ACT983063 SU983063:SX983063 IY983063:JB983063 WVK917527:WVN917527 WLO917527:WLR917527 WBS917527:WBV917527 VRW917527:VRZ917527 VIA917527:VID917527 UYE917527:UYH917527 UOI917527:UOL917527 UEM917527:UEP917527 TUQ917527:TUT917527 TKU917527:TKX917527 TAY917527:TBB917527 SRC917527:SRF917527 SHG917527:SHJ917527 RXK917527:RXN917527 RNO917527:RNR917527 RDS917527:RDV917527 QTW917527:QTZ917527 QKA917527:QKD917527 QAE917527:QAH917527 PQI917527:PQL917527 PGM917527:PGP917527 OWQ917527:OWT917527 OMU917527:OMX917527 OCY917527:ODB917527 NTC917527:NTF917527 NJG917527:NJJ917527 MZK917527:MZN917527 MPO917527:MPR917527 MFS917527:MFV917527 LVW917527:LVZ917527 LMA917527:LMD917527 LCE917527:LCH917527 KSI917527:KSL917527 KIM917527:KIP917527 JYQ917527:JYT917527 JOU917527:JOX917527 JEY917527:JFB917527 IVC917527:IVF917527 ILG917527:ILJ917527 IBK917527:IBN917527 HRO917527:HRR917527 HHS917527:HHV917527 GXW917527:GXZ917527 GOA917527:GOD917527 GEE917527:GEH917527 FUI917527:FUL917527 FKM917527:FKP917527 FAQ917527:FAT917527 EQU917527:EQX917527 EGY917527:EHB917527 DXC917527:DXF917527 DNG917527:DNJ917527 DDK917527:DDN917527 CTO917527:CTR917527 CJS917527:CJV917527 BZW917527:BZZ917527 BQA917527:BQD917527 BGE917527:BGH917527 AWI917527:AWL917527 AMM917527:AMP917527 ACQ917527:ACT917527 SU917527:SX917527 IY917527:JB917527 WVK851991:WVN851991 WLO851991:WLR851991 WBS851991:WBV851991 VRW851991:VRZ851991 VIA851991:VID851991 UYE851991:UYH851991 UOI851991:UOL851991 UEM851991:UEP851991 TUQ851991:TUT851991 TKU851991:TKX851991 TAY851991:TBB851991 SRC851991:SRF851991 SHG851991:SHJ851991 RXK851991:RXN851991 RNO851991:RNR851991 RDS851991:RDV851991 QTW851991:QTZ851991 QKA851991:QKD851991 QAE851991:QAH851991 PQI851991:PQL851991 PGM851991:PGP851991 OWQ851991:OWT851991 OMU851991:OMX851991 OCY851991:ODB851991 NTC851991:NTF851991 NJG851991:NJJ851991 MZK851991:MZN851991 MPO851991:MPR851991 MFS851991:MFV851991 LVW851991:LVZ851991 LMA851991:LMD851991 LCE851991:LCH851991 KSI851991:KSL851991 KIM851991:KIP851991 JYQ851991:JYT851991 JOU851991:JOX851991 JEY851991:JFB851991 IVC851991:IVF851991 ILG851991:ILJ851991 IBK851991:IBN851991 HRO851991:HRR851991 HHS851991:HHV851991 GXW851991:GXZ851991 GOA851991:GOD851991 GEE851991:GEH851991 FUI851991:FUL851991 FKM851991:FKP851991 FAQ851991:FAT851991 EQU851991:EQX851991 EGY851991:EHB851991 DXC851991:DXF851991 DNG851991:DNJ851991 DDK851991:DDN851991 CTO851991:CTR851991 CJS851991:CJV851991 BZW851991:BZZ851991 BQA851991:BQD851991 BGE851991:BGH851991 AWI851991:AWL851991 AMM851991:AMP851991 ACQ851991:ACT851991 SU851991:SX851991 IY851991:JB851991 WVK786455:WVN786455 WLO786455:WLR786455 WBS786455:WBV786455 VRW786455:VRZ786455 VIA786455:VID786455 UYE786455:UYH786455 UOI786455:UOL786455 UEM786455:UEP786455 TUQ786455:TUT786455 TKU786455:TKX786455 TAY786455:TBB786455 SRC786455:SRF786455 SHG786455:SHJ786455 RXK786455:RXN786455 RNO786455:RNR786455 RDS786455:RDV786455 QTW786455:QTZ786455 QKA786455:QKD786455 QAE786455:QAH786455 PQI786455:PQL786455 PGM786455:PGP786455 OWQ786455:OWT786455 OMU786455:OMX786455 OCY786455:ODB786455 NTC786455:NTF786455 NJG786455:NJJ786455 MZK786455:MZN786455 MPO786455:MPR786455 MFS786455:MFV786455 LVW786455:LVZ786455 LMA786455:LMD786455 LCE786455:LCH786455 KSI786455:KSL786455 KIM786455:KIP786455 JYQ786455:JYT786455 JOU786455:JOX786455 JEY786455:JFB786455 IVC786455:IVF786455 ILG786455:ILJ786455 IBK786455:IBN786455 HRO786455:HRR786455 HHS786455:HHV786455 GXW786455:GXZ786455 GOA786455:GOD786455 GEE786455:GEH786455 FUI786455:FUL786455 FKM786455:FKP786455 FAQ786455:FAT786455 EQU786455:EQX786455 EGY786455:EHB786455 DXC786455:DXF786455 DNG786455:DNJ786455 DDK786455:DDN786455 CTO786455:CTR786455 CJS786455:CJV786455 BZW786455:BZZ786455 BQA786455:BQD786455 BGE786455:BGH786455 AWI786455:AWL786455 AMM786455:AMP786455 ACQ786455:ACT786455 SU786455:SX786455 IY786455:JB786455 WVK720919:WVN720919 WLO720919:WLR720919 WBS720919:WBV720919 VRW720919:VRZ720919 VIA720919:VID720919 UYE720919:UYH720919 UOI720919:UOL720919 UEM720919:UEP720919 TUQ720919:TUT720919 TKU720919:TKX720919 TAY720919:TBB720919 SRC720919:SRF720919 SHG720919:SHJ720919 RXK720919:RXN720919 RNO720919:RNR720919 RDS720919:RDV720919 QTW720919:QTZ720919 QKA720919:QKD720919 QAE720919:QAH720919 PQI720919:PQL720919 PGM720919:PGP720919 OWQ720919:OWT720919 OMU720919:OMX720919 OCY720919:ODB720919 NTC720919:NTF720919 NJG720919:NJJ720919 MZK720919:MZN720919 MPO720919:MPR720919 MFS720919:MFV720919 LVW720919:LVZ720919 LMA720919:LMD720919 LCE720919:LCH720919 KSI720919:KSL720919 KIM720919:KIP720919 JYQ720919:JYT720919 JOU720919:JOX720919 JEY720919:JFB720919 IVC720919:IVF720919 ILG720919:ILJ720919 IBK720919:IBN720919 HRO720919:HRR720919 HHS720919:HHV720919 GXW720919:GXZ720919 GOA720919:GOD720919 GEE720919:GEH720919 FUI720919:FUL720919 FKM720919:FKP720919 FAQ720919:FAT720919 EQU720919:EQX720919 EGY720919:EHB720919 DXC720919:DXF720919 DNG720919:DNJ720919 DDK720919:DDN720919 CTO720919:CTR720919 CJS720919:CJV720919 BZW720919:BZZ720919 BQA720919:BQD720919 BGE720919:BGH720919 AWI720919:AWL720919 AMM720919:AMP720919 ACQ720919:ACT720919 SU720919:SX720919 IY720919:JB720919 WVK655383:WVN655383 WLO655383:WLR655383 WBS655383:WBV655383 VRW655383:VRZ655383 VIA655383:VID655383 UYE655383:UYH655383 UOI655383:UOL655383 UEM655383:UEP655383 TUQ655383:TUT655383 TKU655383:TKX655383 TAY655383:TBB655383 SRC655383:SRF655383 SHG655383:SHJ655383 RXK655383:RXN655383 RNO655383:RNR655383 RDS655383:RDV655383 QTW655383:QTZ655383 QKA655383:QKD655383 QAE655383:QAH655383 PQI655383:PQL655383 PGM655383:PGP655383 OWQ655383:OWT655383 OMU655383:OMX655383 OCY655383:ODB655383 NTC655383:NTF655383 NJG655383:NJJ655383 MZK655383:MZN655383 MPO655383:MPR655383 MFS655383:MFV655383 LVW655383:LVZ655383 LMA655383:LMD655383 LCE655383:LCH655383 KSI655383:KSL655383 KIM655383:KIP655383 JYQ655383:JYT655383 JOU655383:JOX655383 JEY655383:JFB655383 IVC655383:IVF655383 ILG655383:ILJ655383 IBK655383:IBN655383 HRO655383:HRR655383 HHS655383:HHV655383 GXW655383:GXZ655383 GOA655383:GOD655383 GEE655383:GEH655383 FUI655383:FUL655383 FKM655383:FKP655383 FAQ655383:FAT655383 EQU655383:EQX655383 EGY655383:EHB655383 DXC655383:DXF655383 DNG655383:DNJ655383 DDK655383:DDN655383 CTO655383:CTR655383 CJS655383:CJV655383 BZW655383:BZZ655383 BQA655383:BQD655383 BGE655383:BGH655383 AWI655383:AWL655383 AMM655383:AMP655383 ACQ655383:ACT655383 SU655383:SX655383 IY655383:JB655383 WVK589847:WVN589847 WLO589847:WLR589847 WBS589847:WBV589847 VRW589847:VRZ589847 VIA589847:VID589847 UYE589847:UYH589847 UOI589847:UOL589847 UEM589847:UEP589847 TUQ589847:TUT589847 TKU589847:TKX589847 TAY589847:TBB589847 SRC589847:SRF589847 SHG589847:SHJ589847 RXK589847:RXN589847 RNO589847:RNR589847 RDS589847:RDV589847 QTW589847:QTZ589847 QKA589847:QKD589847 QAE589847:QAH589847 PQI589847:PQL589847 PGM589847:PGP589847 OWQ589847:OWT589847 OMU589847:OMX589847 OCY589847:ODB589847 NTC589847:NTF589847 NJG589847:NJJ589847 MZK589847:MZN589847 MPO589847:MPR589847 MFS589847:MFV589847 LVW589847:LVZ589847 LMA589847:LMD589847 LCE589847:LCH589847 KSI589847:KSL589847 KIM589847:KIP589847 JYQ589847:JYT589847 JOU589847:JOX589847 JEY589847:JFB589847 IVC589847:IVF589847 ILG589847:ILJ589847 IBK589847:IBN589847 HRO589847:HRR589847 HHS589847:HHV589847 GXW589847:GXZ589847 GOA589847:GOD589847 GEE589847:GEH589847 FUI589847:FUL589847 FKM589847:FKP589847 FAQ589847:FAT589847 EQU589847:EQX589847 EGY589847:EHB589847 DXC589847:DXF589847 DNG589847:DNJ589847 DDK589847:DDN589847 CTO589847:CTR589847 CJS589847:CJV589847 BZW589847:BZZ589847 BQA589847:BQD589847 BGE589847:BGH589847 AWI589847:AWL589847 AMM589847:AMP589847 ACQ589847:ACT589847 SU589847:SX589847 IY589847:JB589847 WVK524311:WVN524311 WLO524311:WLR524311 WBS524311:WBV524311 VRW524311:VRZ524311 VIA524311:VID524311 UYE524311:UYH524311 UOI524311:UOL524311 UEM524311:UEP524311 TUQ524311:TUT524311 TKU524311:TKX524311 TAY524311:TBB524311 SRC524311:SRF524311 SHG524311:SHJ524311 RXK524311:RXN524311 RNO524311:RNR524311 RDS524311:RDV524311 QTW524311:QTZ524311 QKA524311:QKD524311 QAE524311:QAH524311 PQI524311:PQL524311 PGM524311:PGP524311 OWQ524311:OWT524311 OMU524311:OMX524311 OCY524311:ODB524311 NTC524311:NTF524311 NJG524311:NJJ524311 MZK524311:MZN524311 MPO524311:MPR524311 MFS524311:MFV524311 LVW524311:LVZ524311 LMA524311:LMD524311 LCE524311:LCH524311 KSI524311:KSL524311 KIM524311:KIP524311 JYQ524311:JYT524311 JOU524311:JOX524311 JEY524311:JFB524311 IVC524311:IVF524311 ILG524311:ILJ524311 IBK524311:IBN524311 HRO524311:HRR524311 HHS524311:HHV524311 GXW524311:GXZ524311 GOA524311:GOD524311 GEE524311:GEH524311 FUI524311:FUL524311 FKM524311:FKP524311 FAQ524311:FAT524311 EQU524311:EQX524311 EGY524311:EHB524311 DXC524311:DXF524311 DNG524311:DNJ524311 DDK524311:DDN524311 CTO524311:CTR524311 CJS524311:CJV524311 BZW524311:BZZ524311 BQA524311:BQD524311 BGE524311:BGH524311 AWI524311:AWL524311 AMM524311:AMP524311 ACQ524311:ACT524311 SU524311:SX524311 IY524311:JB524311 WVK458775:WVN458775 WLO458775:WLR458775 WBS458775:WBV458775 VRW458775:VRZ458775 VIA458775:VID458775 UYE458775:UYH458775 UOI458775:UOL458775 UEM458775:UEP458775 TUQ458775:TUT458775 TKU458775:TKX458775 TAY458775:TBB458775 SRC458775:SRF458775 SHG458775:SHJ458775 RXK458775:RXN458775 RNO458775:RNR458775 RDS458775:RDV458775 QTW458775:QTZ458775 QKA458775:QKD458775 QAE458775:QAH458775 PQI458775:PQL458775 PGM458775:PGP458775 OWQ458775:OWT458775 OMU458775:OMX458775 OCY458775:ODB458775 NTC458775:NTF458775 NJG458775:NJJ458775 MZK458775:MZN458775 MPO458775:MPR458775 MFS458775:MFV458775 LVW458775:LVZ458775 LMA458775:LMD458775 LCE458775:LCH458775 KSI458775:KSL458775 KIM458775:KIP458775 JYQ458775:JYT458775 JOU458775:JOX458775 JEY458775:JFB458775 IVC458775:IVF458775 ILG458775:ILJ458775 IBK458775:IBN458775 HRO458775:HRR458775 HHS458775:HHV458775 GXW458775:GXZ458775 GOA458775:GOD458775 GEE458775:GEH458775 FUI458775:FUL458775 FKM458775:FKP458775 FAQ458775:FAT458775 EQU458775:EQX458775 EGY458775:EHB458775 DXC458775:DXF458775 DNG458775:DNJ458775 DDK458775:DDN458775 CTO458775:CTR458775 CJS458775:CJV458775 BZW458775:BZZ458775 BQA458775:BQD458775 BGE458775:BGH458775 AWI458775:AWL458775 AMM458775:AMP458775 ACQ458775:ACT458775 SU458775:SX458775 IY458775:JB458775 WVK393239:WVN393239 WLO393239:WLR393239 WBS393239:WBV393239 VRW393239:VRZ393239 VIA393239:VID393239 UYE393239:UYH393239 UOI393239:UOL393239 UEM393239:UEP393239 TUQ393239:TUT393239 TKU393239:TKX393239 TAY393239:TBB393239 SRC393239:SRF393239 SHG393239:SHJ393239 RXK393239:RXN393239 RNO393239:RNR393239 RDS393239:RDV393239 QTW393239:QTZ393239 QKA393239:QKD393239 QAE393239:QAH393239 PQI393239:PQL393239 PGM393239:PGP393239 OWQ393239:OWT393239 OMU393239:OMX393239 OCY393239:ODB393239 NTC393239:NTF393239 NJG393239:NJJ393239 MZK393239:MZN393239 MPO393239:MPR393239 MFS393239:MFV393239 LVW393239:LVZ393239 LMA393239:LMD393239 LCE393239:LCH393239 KSI393239:KSL393239 KIM393239:KIP393239 JYQ393239:JYT393239 JOU393239:JOX393239 JEY393239:JFB393239 IVC393239:IVF393239 ILG393239:ILJ393239 IBK393239:IBN393239 HRO393239:HRR393239 HHS393239:HHV393239 GXW393239:GXZ393239 GOA393239:GOD393239 GEE393239:GEH393239 FUI393239:FUL393239 FKM393239:FKP393239 FAQ393239:FAT393239 EQU393239:EQX393239 EGY393239:EHB393239 DXC393239:DXF393239 DNG393239:DNJ393239 DDK393239:DDN393239 CTO393239:CTR393239 CJS393239:CJV393239 BZW393239:BZZ393239 BQA393239:BQD393239 BGE393239:BGH393239 AWI393239:AWL393239 AMM393239:AMP393239 ACQ393239:ACT393239 SU393239:SX393239 IY393239:JB393239 WVK327703:WVN327703 WLO327703:WLR327703 WBS327703:WBV327703 VRW327703:VRZ327703 VIA327703:VID327703 UYE327703:UYH327703 UOI327703:UOL327703 UEM327703:UEP327703 TUQ327703:TUT327703 TKU327703:TKX327703 TAY327703:TBB327703 SRC327703:SRF327703 SHG327703:SHJ327703 RXK327703:RXN327703 RNO327703:RNR327703 RDS327703:RDV327703 QTW327703:QTZ327703 QKA327703:QKD327703 QAE327703:QAH327703 PQI327703:PQL327703 PGM327703:PGP327703 OWQ327703:OWT327703 OMU327703:OMX327703 OCY327703:ODB327703 NTC327703:NTF327703 NJG327703:NJJ327703 MZK327703:MZN327703 MPO327703:MPR327703 MFS327703:MFV327703 LVW327703:LVZ327703 LMA327703:LMD327703 LCE327703:LCH327703 KSI327703:KSL327703 KIM327703:KIP327703 JYQ327703:JYT327703 JOU327703:JOX327703 JEY327703:JFB327703 IVC327703:IVF327703 ILG327703:ILJ327703 IBK327703:IBN327703 HRO327703:HRR327703 HHS327703:HHV327703 GXW327703:GXZ327703 GOA327703:GOD327703 GEE327703:GEH327703 FUI327703:FUL327703 FKM327703:FKP327703 FAQ327703:FAT327703 EQU327703:EQX327703 EGY327703:EHB327703 DXC327703:DXF327703 DNG327703:DNJ327703 DDK327703:DDN327703 CTO327703:CTR327703 CJS327703:CJV327703 BZW327703:BZZ327703 BQA327703:BQD327703 BGE327703:BGH327703 AWI327703:AWL327703 AMM327703:AMP327703 ACQ327703:ACT327703 SU327703:SX327703 IY327703:JB327703 WVK262167:WVN262167 WLO262167:WLR262167 WBS262167:WBV262167 VRW262167:VRZ262167 VIA262167:VID262167 UYE262167:UYH262167 UOI262167:UOL262167 UEM262167:UEP262167 TUQ262167:TUT262167 TKU262167:TKX262167 TAY262167:TBB262167 SRC262167:SRF262167 SHG262167:SHJ262167 RXK262167:RXN262167 RNO262167:RNR262167 RDS262167:RDV262167 QTW262167:QTZ262167 QKA262167:QKD262167 QAE262167:QAH262167 PQI262167:PQL262167 PGM262167:PGP262167 OWQ262167:OWT262167 OMU262167:OMX262167 OCY262167:ODB262167 NTC262167:NTF262167 NJG262167:NJJ262167 MZK262167:MZN262167 MPO262167:MPR262167 MFS262167:MFV262167 LVW262167:LVZ262167 LMA262167:LMD262167 LCE262167:LCH262167 KSI262167:KSL262167 KIM262167:KIP262167 JYQ262167:JYT262167 JOU262167:JOX262167 JEY262167:JFB262167 IVC262167:IVF262167 ILG262167:ILJ262167 IBK262167:IBN262167 HRO262167:HRR262167 HHS262167:HHV262167 GXW262167:GXZ262167 GOA262167:GOD262167 GEE262167:GEH262167 FUI262167:FUL262167 FKM262167:FKP262167 FAQ262167:FAT262167 EQU262167:EQX262167 EGY262167:EHB262167 DXC262167:DXF262167 DNG262167:DNJ262167 DDK262167:DDN262167 CTO262167:CTR262167 CJS262167:CJV262167 BZW262167:BZZ262167 BQA262167:BQD262167 BGE262167:BGH262167 AWI262167:AWL262167 AMM262167:AMP262167 ACQ262167:ACT262167 SU262167:SX262167 IY262167:JB262167 WVK196631:WVN196631 WLO196631:WLR196631 WBS196631:WBV196631 VRW196631:VRZ196631 VIA196631:VID196631 UYE196631:UYH196631 UOI196631:UOL196631 UEM196631:UEP196631 TUQ196631:TUT196631 TKU196631:TKX196631 TAY196631:TBB196631 SRC196631:SRF196631 SHG196631:SHJ196631 RXK196631:RXN196631 RNO196631:RNR196631 RDS196631:RDV196631 QTW196631:QTZ196631 QKA196631:QKD196631 QAE196631:QAH196631 PQI196631:PQL196631 PGM196631:PGP196631 OWQ196631:OWT196631 OMU196631:OMX196631 OCY196631:ODB196631 NTC196631:NTF196631 NJG196631:NJJ196631 MZK196631:MZN196631 MPO196631:MPR196631 MFS196631:MFV196631 LVW196631:LVZ196631 LMA196631:LMD196631 LCE196631:LCH196631 KSI196631:KSL196631 KIM196631:KIP196631 JYQ196631:JYT196631 JOU196631:JOX196631 JEY196631:JFB196631 IVC196631:IVF196631 ILG196631:ILJ196631 IBK196631:IBN196631 HRO196631:HRR196631 HHS196631:HHV196631 GXW196631:GXZ196631 GOA196631:GOD196631 GEE196631:GEH196631 FUI196631:FUL196631 FKM196631:FKP196631 FAQ196631:FAT196631 EQU196631:EQX196631 EGY196631:EHB196631 DXC196631:DXF196631 DNG196631:DNJ196631 DDK196631:DDN196631 CTO196631:CTR196631 CJS196631:CJV196631 BZW196631:BZZ196631 BQA196631:BQD196631 BGE196631:BGH196631 AWI196631:AWL196631 AMM196631:AMP196631 ACQ196631:ACT196631 SU196631:SX196631 IY196631:JB196631 WVK131095:WVN131095 WLO131095:WLR131095 WBS131095:WBV131095 VRW131095:VRZ131095 VIA131095:VID131095 UYE131095:UYH131095 UOI131095:UOL131095 UEM131095:UEP131095 TUQ131095:TUT131095 TKU131095:TKX131095 TAY131095:TBB131095 SRC131095:SRF131095 SHG131095:SHJ131095 RXK131095:RXN131095 RNO131095:RNR131095 RDS131095:RDV131095 QTW131095:QTZ131095 QKA131095:QKD131095 QAE131095:QAH131095 PQI131095:PQL131095 PGM131095:PGP131095 OWQ131095:OWT131095 OMU131095:OMX131095 OCY131095:ODB131095 NTC131095:NTF131095 NJG131095:NJJ131095 MZK131095:MZN131095 MPO131095:MPR131095 MFS131095:MFV131095 LVW131095:LVZ131095 LMA131095:LMD131095 LCE131095:LCH131095 KSI131095:KSL131095 KIM131095:KIP131095 JYQ131095:JYT131095 JOU131095:JOX131095 JEY131095:JFB131095 IVC131095:IVF131095 ILG131095:ILJ131095 IBK131095:IBN131095 HRO131095:HRR131095 HHS131095:HHV131095 GXW131095:GXZ131095 GOA131095:GOD131095 GEE131095:GEH131095 FUI131095:FUL131095 FKM131095:FKP131095 FAQ131095:FAT131095 EQU131095:EQX131095 EGY131095:EHB131095 DXC131095:DXF131095 DNG131095:DNJ131095 DDK131095:DDN131095 CTO131095:CTR131095 CJS131095:CJV131095 BZW131095:BZZ131095 BQA131095:BQD131095 BGE131095:BGH131095 AWI131095:AWL131095 AMM131095:AMP131095 ACQ131095:ACT131095 SU131095:SX131095 IY131095:JB131095 WVK65559:WVN65559 WLO65559:WLR65559 WBS65559:WBV65559 VRW65559:VRZ65559 VIA65559:VID65559 UYE65559:UYH65559 UOI65559:UOL65559 UEM65559:UEP65559 TUQ65559:TUT65559 TKU65559:TKX65559 TAY65559:TBB65559 SRC65559:SRF65559 SHG65559:SHJ65559 RXK65559:RXN65559 RNO65559:RNR65559 RDS65559:RDV65559 QTW65559:QTZ65559 QKA65559:QKD65559 QAE65559:QAH65559 PQI65559:PQL65559 PGM65559:PGP65559 OWQ65559:OWT65559 OMU65559:OMX65559 OCY65559:ODB65559 NTC65559:NTF65559 NJG65559:NJJ65559 MZK65559:MZN65559 MPO65559:MPR65559 MFS65559:MFV65559 LVW65559:LVZ65559 LMA65559:LMD65559 LCE65559:LCH65559 KSI65559:KSL65559 KIM65559:KIP65559 JYQ65559:JYT65559 JOU65559:JOX65559 JEY65559:JFB65559 IVC65559:IVF65559 ILG65559:ILJ65559 IBK65559:IBN65559 HRO65559:HRR65559 HHS65559:HHV65559 GXW65559:GXZ65559 GOA65559:GOD65559 GEE65559:GEH65559 FUI65559:FUL65559 FKM65559:FKP65559 FAQ65559:FAT65559 EQU65559:EQX65559 EGY65559:EHB65559 DXC65559:DXF65559 DNG65559:DNJ65559 DDK65559:DDN65559 CTO65559:CTR65559 CJS65559:CJV65559 BZW65559:BZZ65559 BQA65559:BQD65559 BGE65559:BGH65559 AWI65559:AWL65559 AMM65559:AMP65559 ACQ65559:ACT65559 SU65559:SX65559 IY65559:JB65559 D65559:G65559 D131095:G131095 D196631:G196631 D262167:G262167 D327703:G327703 D393239:G393239 D458775:G458775 D524311:G524311 D589847:G589847 D655383:G655383 D720919:G720919 D786455:G786455 D851991:G851991 D917527:G917527 D983063:G983063 D65580 D131116 D196652 D262188 D327724 D393260 D458796 D524332 D589868 D655404 D720940 D786476 D852012 D917548 D983084 F65580:G65580 F131116:G131116 F196652:G196652 F262188:G262188 F327724:G327724 F393260:G393260 F458796:G458796 F524332:G524332 F589868:G589868 F655404:G655404 F720940:G720940 F786476:G786476 F852012:G852012 F917548:G917548 F983084:G983084">
      <formula1>0</formula1>
      <formula2>4</formula2>
    </dataValidation>
    <dataValidation type="decimal" allowBlank="1" showInputMessage="1" showErrorMessage="1" sqref="WVK983085:WVK983107 WLO983085:WLO983107 WBS983085:WBS983107 VRW983085:VRW983107 VIA983085:VIA983107 UYE983085:UYE983107 UOI983085:UOI983107 UEM983085:UEM983107 TUQ983085:TUQ983107 TKU983085:TKU983107 TAY983085:TAY983107 SRC983085:SRC983107 SHG983085:SHG983107 RXK983085:RXK983107 RNO983085:RNO983107 RDS983085:RDS983107 QTW983085:QTW983107 QKA983085:QKA983107 QAE983085:QAE983107 PQI983085:PQI983107 PGM983085:PGM983107 OWQ983085:OWQ983107 OMU983085:OMU983107 OCY983085:OCY983107 NTC983085:NTC983107 NJG983085:NJG983107 MZK983085:MZK983107 MPO983085:MPO983107 MFS983085:MFS983107 LVW983085:LVW983107 LMA983085:LMA983107 LCE983085:LCE983107 KSI983085:KSI983107 KIM983085:KIM983107 JYQ983085:JYQ983107 JOU983085:JOU983107 JEY983085:JEY983107 IVC983085:IVC983107 ILG983085:ILG983107 IBK983085:IBK983107 HRO983085:HRO983107 HHS983085:HHS983107 GXW983085:GXW983107 GOA983085:GOA983107 GEE983085:GEE983107 FUI983085:FUI983107 FKM983085:FKM983107 FAQ983085:FAQ983107 EQU983085:EQU983107 EGY983085:EGY983107 DXC983085:DXC983107 DNG983085:DNG983107 DDK983085:DDK983107 CTO983085:CTO983107 CJS983085:CJS983107 BZW983085:BZW983107 BQA983085:BQA983107 BGE983085:BGE983107 AWI983085:AWI983107 AMM983085:AMM983107 ACQ983085:ACQ983107 SU983085:SU983107 IY983085:IY983107 WVK917549:WVK917571 WLO917549:WLO917571 WBS917549:WBS917571 VRW917549:VRW917571 VIA917549:VIA917571 UYE917549:UYE917571 UOI917549:UOI917571 UEM917549:UEM917571 TUQ917549:TUQ917571 TKU917549:TKU917571 TAY917549:TAY917571 SRC917549:SRC917571 SHG917549:SHG917571 RXK917549:RXK917571 RNO917549:RNO917571 RDS917549:RDS917571 QTW917549:QTW917571 QKA917549:QKA917571 QAE917549:QAE917571 PQI917549:PQI917571 PGM917549:PGM917571 OWQ917549:OWQ917571 OMU917549:OMU917571 OCY917549:OCY917571 NTC917549:NTC917571 NJG917549:NJG917571 MZK917549:MZK917571 MPO917549:MPO917571 MFS917549:MFS917571 LVW917549:LVW917571 LMA917549:LMA917571 LCE917549:LCE917571 KSI917549:KSI917571 KIM917549:KIM917571 JYQ917549:JYQ917571 JOU917549:JOU917571 JEY917549:JEY917571 IVC917549:IVC917571 ILG917549:ILG917571 IBK917549:IBK917571 HRO917549:HRO917571 HHS917549:HHS917571 GXW917549:GXW917571 GOA917549:GOA917571 GEE917549:GEE917571 FUI917549:FUI917571 FKM917549:FKM917571 FAQ917549:FAQ917571 EQU917549:EQU917571 EGY917549:EGY917571 DXC917549:DXC917571 DNG917549:DNG917571 DDK917549:DDK917571 CTO917549:CTO917571 CJS917549:CJS917571 BZW917549:BZW917571 BQA917549:BQA917571 BGE917549:BGE917571 AWI917549:AWI917571 AMM917549:AMM917571 ACQ917549:ACQ917571 SU917549:SU917571 IY917549:IY917571 WVK852013:WVK852035 WLO852013:WLO852035 WBS852013:WBS852035 VRW852013:VRW852035 VIA852013:VIA852035 UYE852013:UYE852035 UOI852013:UOI852035 UEM852013:UEM852035 TUQ852013:TUQ852035 TKU852013:TKU852035 TAY852013:TAY852035 SRC852013:SRC852035 SHG852013:SHG852035 RXK852013:RXK852035 RNO852013:RNO852035 RDS852013:RDS852035 QTW852013:QTW852035 QKA852013:QKA852035 QAE852013:QAE852035 PQI852013:PQI852035 PGM852013:PGM852035 OWQ852013:OWQ852035 OMU852013:OMU852035 OCY852013:OCY852035 NTC852013:NTC852035 NJG852013:NJG852035 MZK852013:MZK852035 MPO852013:MPO852035 MFS852013:MFS852035 LVW852013:LVW852035 LMA852013:LMA852035 LCE852013:LCE852035 KSI852013:KSI852035 KIM852013:KIM852035 JYQ852013:JYQ852035 JOU852013:JOU852035 JEY852013:JEY852035 IVC852013:IVC852035 ILG852013:ILG852035 IBK852013:IBK852035 HRO852013:HRO852035 HHS852013:HHS852035 GXW852013:GXW852035 GOA852013:GOA852035 GEE852013:GEE852035 FUI852013:FUI852035 FKM852013:FKM852035 FAQ852013:FAQ852035 EQU852013:EQU852035 EGY852013:EGY852035 DXC852013:DXC852035 DNG852013:DNG852035 DDK852013:DDK852035 CTO852013:CTO852035 CJS852013:CJS852035 BZW852013:BZW852035 BQA852013:BQA852035 BGE852013:BGE852035 AWI852013:AWI852035 AMM852013:AMM852035 ACQ852013:ACQ852035 SU852013:SU852035 IY852013:IY852035 WVK786477:WVK786499 WLO786477:WLO786499 WBS786477:WBS786499 VRW786477:VRW786499 VIA786477:VIA786499 UYE786477:UYE786499 UOI786477:UOI786499 UEM786477:UEM786499 TUQ786477:TUQ786499 TKU786477:TKU786499 TAY786477:TAY786499 SRC786477:SRC786499 SHG786477:SHG786499 RXK786477:RXK786499 RNO786477:RNO786499 RDS786477:RDS786499 QTW786477:QTW786499 QKA786477:QKA786499 QAE786477:QAE786499 PQI786477:PQI786499 PGM786477:PGM786499 OWQ786477:OWQ786499 OMU786477:OMU786499 OCY786477:OCY786499 NTC786477:NTC786499 NJG786477:NJG786499 MZK786477:MZK786499 MPO786477:MPO786499 MFS786477:MFS786499 LVW786477:LVW786499 LMA786477:LMA786499 LCE786477:LCE786499 KSI786477:KSI786499 KIM786477:KIM786499 JYQ786477:JYQ786499 JOU786477:JOU786499 JEY786477:JEY786499 IVC786477:IVC786499 ILG786477:ILG786499 IBK786477:IBK786499 HRO786477:HRO786499 HHS786477:HHS786499 GXW786477:GXW786499 GOA786477:GOA786499 GEE786477:GEE786499 FUI786477:FUI786499 FKM786477:FKM786499 FAQ786477:FAQ786499 EQU786477:EQU786499 EGY786477:EGY786499 DXC786477:DXC786499 DNG786477:DNG786499 DDK786477:DDK786499 CTO786477:CTO786499 CJS786477:CJS786499 BZW786477:BZW786499 BQA786477:BQA786499 BGE786477:BGE786499 AWI786477:AWI786499 AMM786477:AMM786499 ACQ786477:ACQ786499 SU786477:SU786499 IY786477:IY786499 WVK720941:WVK720963 WLO720941:WLO720963 WBS720941:WBS720963 VRW720941:VRW720963 VIA720941:VIA720963 UYE720941:UYE720963 UOI720941:UOI720963 UEM720941:UEM720963 TUQ720941:TUQ720963 TKU720941:TKU720963 TAY720941:TAY720963 SRC720941:SRC720963 SHG720941:SHG720963 RXK720941:RXK720963 RNO720941:RNO720963 RDS720941:RDS720963 QTW720941:QTW720963 QKA720941:QKA720963 QAE720941:QAE720963 PQI720941:PQI720963 PGM720941:PGM720963 OWQ720941:OWQ720963 OMU720941:OMU720963 OCY720941:OCY720963 NTC720941:NTC720963 NJG720941:NJG720963 MZK720941:MZK720963 MPO720941:MPO720963 MFS720941:MFS720963 LVW720941:LVW720963 LMA720941:LMA720963 LCE720941:LCE720963 KSI720941:KSI720963 KIM720941:KIM720963 JYQ720941:JYQ720963 JOU720941:JOU720963 JEY720941:JEY720963 IVC720941:IVC720963 ILG720941:ILG720963 IBK720941:IBK720963 HRO720941:HRO720963 HHS720941:HHS720963 GXW720941:GXW720963 GOA720941:GOA720963 GEE720941:GEE720963 FUI720941:FUI720963 FKM720941:FKM720963 FAQ720941:FAQ720963 EQU720941:EQU720963 EGY720941:EGY720963 DXC720941:DXC720963 DNG720941:DNG720963 DDK720941:DDK720963 CTO720941:CTO720963 CJS720941:CJS720963 BZW720941:BZW720963 BQA720941:BQA720963 BGE720941:BGE720963 AWI720941:AWI720963 AMM720941:AMM720963 ACQ720941:ACQ720963 SU720941:SU720963 IY720941:IY720963 WVK655405:WVK655427 WLO655405:WLO655427 WBS655405:WBS655427 VRW655405:VRW655427 VIA655405:VIA655427 UYE655405:UYE655427 UOI655405:UOI655427 UEM655405:UEM655427 TUQ655405:TUQ655427 TKU655405:TKU655427 TAY655405:TAY655427 SRC655405:SRC655427 SHG655405:SHG655427 RXK655405:RXK655427 RNO655405:RNO655427 RDS655405:RDS655427 QTW655405:QTW655427 QKA655405:QKA655427 QAE655405:QAE655427 PQI655405:PQI655427 PGM655405:PGM655427 OWQ655405:OWQ655427 OMU655405:OMU655427 OCY655405:OCY655427 NTC655405:NTC655427 NJG655405:NJG655427 MZK655405:MZK655427 MPO655405:MPO655427 MFS655405:MFS655427 LVW655405:LVW655427 LMA655405:LMA655427 LCE655405:LCE655427 KSI655405:KSI655427 KIM655405:KIM655427 JYQ655405:JYQ655427 JOU655405:JOU655427 JEY655405:JEY655427 IVC655405:IVC655427 ILG655405:ILG655427 IBK655405:IBK655427 HRO655405:HRO655427 HHS655405:HHS655427 GXW655405:GXW655427 GOA655405:GOA655427 GEE655405:GEE655427 FUI655405:FUI655427 FKM655405:FKM655427 FAQ655405:FAQ655427 EQU655405:EQU655427 EGY655405:EGY655427 DXC655405:DXC655427 DNG655405:DNG655427 DDK655405:DDK655427 CTO655405:CTO655427 CJS655405:CJS655427 BZW655405:BZW655427 BQA655405:BQA655427 BGE655405:BGE655427 AWI655405:AWI655427 AMM655405:AMM655427 ACQ655405:ACQ655427 SU655405:SU655427 IY655405:IY655427 WVK589869:WVK589891 WLO589869:WLO589891 WBS589869:WBS589891 VRW589869:VRW589891 VIA589869:VIA589891 UYE589869:UYE589891 UOI589869:UOI589891 UEM589869:UEM589891 TUQ589869:TUQ589891 TKU589869:TKU589891 TAY589869:TAY589891 SRC589869:SRC589891 SHG589869:SHG589891 RXK589869:RXK589891 RNO589869:RNO589891 RDS589869:RDS589891 QTW589869:QTW589891 QKA589869:QKA589891 QAE589869:QAE589891 PQI589869:PQI589891 PGM589869:PGM589891 OWQ589869:OWQ589891 OMU589869:OMU589891 OCY589869:OCY589891 NTC589869:NTC589891 NJG589869:NJG589891 MZK589869:MZK589891 MPO589869:MPO589891 MFS589869:MFS589891 LVW589869:LVW589891 LMA589869:LMA589891 LCE589869:LCE589891 KSI589869:KSI589891 KIM589869:KIM589891 JYQ589869:JYQ589891 JOU589869:JOU589891 JEY589869:JEY589891 IVC589869:IVC589891 ILG589869:ILG589891 IBK589869:IBK589891 HRO589869:HRO589891 HHS589869:HHS589891 GXW589869:GXW589891 GOA589869:GOA589891 GEE589869:GEE589891 FUI589869:FUI589891 FKM589869:FKM589891 FAQ589869:FAQ589891 EQU589869:EQU589891 EGY589869:EGY589891 DXC589869:DXC589891 DNG589869:DNG589891 DDK589869:DDK589891 CTO589869:CTO589891 CJS589869:CJS589891 BZW589869:BZW589891 BQA589869:BQA589891 BGE589869:BGE589891 AWI589869:AWI589891 AMM589869:AMM589891 ACQ589869:ACQ589891 SU589869:SU589891 IY589869:IY589891 WVK524333:WVK524355 WLO524333:WLO524355 WBS524333:WBS524355 VRW524333:VRW524355 VIA524333:VIA524355 UYE524333:UYE524355 UOI524333:UOI524355 UEM524333:UEM524355 TUQ524333:TUQ524355 TKU524333:TKU524355 TAY524333:TAY524355 SRC524333:SRC524355 SHG524333:SHG524355 RXK524333:RXK524355 RNO524333:RNO524355 RDS524333:RDS524355 QTW524333:QTW524355 QKA524333:QKA524355 QAE524333:QAE524355 PQI524333:PQI524355 PGM524333:PGM524355 OWQ524333:OWQ524355 OMU524333:OMU524355 OCY524333:OCY524355 NTC524333:NTC524355 NJG524333:NJG524355 MZK524333:MZK524355 MPO524333:MPO524355 MFS524333:MFS524355 LVW524333:LVW524355 LMA524333:LMA524355 LCE524333:LCE524355 KSI524333:KSI524355 KIM524333:KIM524355 JYQ524333:JYQ524355 JOU524333:JOU524355 JEY524333:JEY524355 IVC524333:IVC524355 ILG524333:ILG524355 IBK524333:IBK524355 HRO524333:HRO524355 HHS524333:HHS524355 GXW524333:GXW524355 GOA524333:GOA524355 GEE524333:GEE524355 FUI524333:FUI524355 FKM524333:FKM524355 FAQ524333:FAQ524355 EQU524333:EQU524355 EGY524333:EGY524355 DXC524333:DXC524355 DNG524333:DNG524355 DDK524333:DDK524355 CTO524333:CTO524355 CJS524333:CJS524355 BZW524333:BZW524355 BQA524333:BQA524355 BGE524333:BGE524355 AWI524333:AWI524355 AMM524333:AMM524355 ACQ524333:ACQ524355 SU524333:SU524355 IY524333:IY524355 WVK458797:WVK458819 WLO458797:WLO458819 WBS458797:WBS458819 VRW458797:VRW458819 VIA458797:VIA458819 UYE458797:UYE458819 UOI458797:UOI458819 UEM458797:UEM458819 TUQ458797:TUQ458819 TKU458797:TKU458819 TAY458797:TAY458819 SRC458797:SRC458819 SHG458797:SHG458819 RXK458797:RXK458819 RNO458797:RNO458819 RDS458797:RDS458819 QTW458797:QTW458819 QKA458797:QKA458819 QAE458797:QAE458819 PQI458797:PQI458819 PGM458797:PGM458819 OWQ458797:OWQ458819 OMU458797:OMU458819 OCY458797:OCY458819 NTC458797:NTC458819 NJG458797:NJG458819 MZK458797:MZK458819 MPO458797:MPO458819 MFS458797:MFS458819 LVW458797:LVW458819 LMA458797:LMA458819 LCE458797:LCE458819 KSI458797:KSI458819 KIM458797:KIM458819 JYQ458797:JYQ458819 JOU458797:JOU458819 JEY458797:JEY458819 IVC458797:IVC458819 ILG458797:ILG458819 IBK458797:IBK458819 HRO458797:HRO458819 HHS458797:HHS458819 GXW458797:GXW458819 GOA458797:GOA458819 GEE458797:GEE458819 FUI458797:FUI458819 FKM458797:FKM458819 FAQ458797:FAQ458819 EQU458797:EQU458819 EGY458797:EGY458819 DXC458797:DXC458819 DNG458797:DNG458819 DDK458797:DDK458819 CTO458797:CTO458819 CJS458797:CJS458819 BZW458797:BZW458819 BQA458797:BQA458819 BGE458797:BGE458819 AWI458797:AWI458819 AMM458797:AMM458819 ACQ458797:ACQ458819 SU458797:SU458819 IY458797:IY458819 WVK393261:WVK393283 WLO393261:WLO393283 WBS393261:WBS393283 VRW393261:VRW393283 VIA393261:VIA393283 UYE393261:UYE393283 UOI393261:UOI393283 UEM393261:UEM393283 TUQ393261:TUQ393283 TKU393261:TKU393283 TAY393261:TAY393283 SRC393261:SRC393283 SHG393261:SHG393283 RXK393261:RXK393283 RNO393261:RNO393283 RDS393261:RDS393283 QTW393261:QTW393283 QKA393261:QKA393283 QAE393261:QAE393283 PQI393261:PQI393283 PGM393261:PGM393283 OWQ393261:OWQ393283 OMU393261:OMU393283 OCY393261:OCY393283 NTC393261:NTC393283 NJG393261:NJG393283 MZK393261:MZK393283 MPO393261:MPO393283 MFS393261:MFS393283 LVW393261:LVW393283 LMA393261:LMA393283 LCE393261:LCE393283 KSI393261:KSI393283 KIM393261:KIM393283 JYQ393261:JYQ393283 JOU393261:JOU393283 JEY393261:JEY393283 IVC393261:IVC393283 ILG393261:ILG393283 IBK393261:IBK393283 HRO393261:HRO393283 HHS393261:HHS393283 GXW393261:GXW393283 GOA393261:GOA393283 GEE393261:GEE393283 FUI393261:FUI393283 FKM393261:FKM393283 FAQ393261:FAQ393283 EQU393261:EQU393283 EGY393261:EGY393283 DXC393261:DXC393283 DNG393261:DNG393283 DDK393261:DDK393283 CTO393261:CTO393283 CJS393261:CJS393283 BZW393261:BZW393283 BQA393261:BQA393283 BGE393261:BGE393283 AWI393261:AWI393283 AMM393261:AMM393283 ACQ393261:ACQ393283 SU393261:SU393283 IY393261:IY393283 WVK327725:WVK327747 WLO327725:WLO327747 WBS327725:WBS327747 VRW327725:VRW327747 VIA327725:VIA327747 UYE327725:UYE327747 UOI327725:UOI327747 UEM327725:UEM327747 TUQ327725:TUQ327747 TKU327725:TKU327747 TAY327725:TAY327747 SRC327725:SRC327747 SHG327725:SHG327747 RXK327725:RXK327747 RNO327725:RNO327747 RDS327725:RDS327747 QTW327725:QTW327747 QKA327725:QKA327747 QAE327725:QAE327747 PQI327725:PQI327747 PGM327725:PGM327747 OWQ327725:OWQ327747 OMU327725:OMU327747 OCY327725:OCY327747 NTC327725:NTC327747 NJG327725:NJG327747 MZK327725:MZK327747 MPO327725:MPO327747 MFS327725:MFS327747 LVW327725:LVW327747 LMA327725:LMA327747 LCE327725:LCE327747 KSI327725:KSI327747 KIM327725:KIM327747 JYQ327725:JYQ327747 JOU327725:JOU327747 JEY327725:JEY327747 IVC327725:IVC327747 ILG327725:ILG327747 IBK327725:IBK327747 HRO327725:HRO327747 HHS327725:HHS327747 GXW327725:GXW327747 GOA327725:GOA327747 GEE327725:GEE327747 FUI327725:FUI327747 FKM327725:FKM327747 FAQ327725:FAQ327747 EQU327725:EQU327747 EGY327725:EGY327747 DXC327725:DXC327747 DNG327725:DNG327747 DDK327725:DDK327747 CTO327725:CTO327747 CJS327725:CJS327747 BZW327725:BZW327747 BQA327725:BQA327747 BGE327725:BGE327747 AWI327725:AWI327747 AMM327725:AMM327747 ACQ327725:ACQ327747 SU327725:SU327747 IY327725:IY327747 WVK262189:WVK262211 WLO262189:WLO262211 WBS262189:WBS262211 VRW262189:VRW262211 VIA262189:VIA262211 UYE262189:UYE262211 UOI262189:UOI262211 UEM262189:UEM262211 TUQ262189:TUQ262211 TKU262189:TKU262211 TAY262189:TAY262211 SRC262189:SRC262211 SHG262189:SHG262211 RXK262189:RXK262211 RNO262189:RNO262211 RDS262189:RDS262211 QTW262189:QTW262211 QKA262189:QKA262211 QAE262189:QAE262211 PQI262189:PQI262211 PGM262189:PGM262211 OWQ262189:OWQ262211 OMU262189:OMU262211 OCY262189:OCY262211 NTC262189:NTC262211 NJG262189:NJG262211 MZK262189:MZK262211 MPO262189:MPO262211 MFS262189:MFS262211 LVW262189:LVW262211 LMA262189:LMA262211 LCE262189:LCE262211 KSI262189:KSI262211 KIM262189:KIM262211 JYQ262189:JYQ262211 JOU262189:JOU262211 JEY262189:JEY262211 IVC262189:IVC262211 ILG262189:ILG262211 IBK262189:IBK262211 HRO262189:HRO262211 HHS262189:HHS262211 GXW262189:GXW262211 GOA262189:GOA262211 GEE262189:GEE262211 FUI262189:FUI262211 FKM262189:FKM262211 FAQ262189:FAQ262211 EQU262189:EQU262211 EGY262189:EGY262211 DXC262189:DXC262211 DNG262189:DNG262211 DDK262189:DDK262211 CTO262189:CTO262211 CJS262189:CJS262211 BZW262189:BZW262211 BQA262189:BQA262211 BGE262189:BGE262211 AWI262189:AWI262211 AMM262189:AMM262211 ACQ262189:ACQ262211 SU262189:SU262211 IY262189:IY262211 WVK196653:WVK196675 WLO196653:WLO196675 WBS196653:WBS196675 VRW196653:VRW196675 VIA196653:VIA196675 UYE196653:UYE196675 UOI196653:UOI196675 UEM196653:UEM196675 TUQ196653:TUQ196675 TKU196653:TKU196675 TAY196653:TAY196675 SRC196653:SRC196675 SHG196653:SHG196675 RXK196653:RXK196675 RNO196653:RNO196675 RDS196653:RDS196675 QTW196653:QTW196675 QKA196653:QKA196675 QAE196653:QAE196675 PQI196653:PQI196675 PGM196653:PGM196675 OWQ196653:OWQ196675 OMU196653:OMU196675 OCY196653:OCY196675 NTC196653:NTC196675 NJG196653:NJG196675 MZK196653:MZK196675 MPO196653:MPO196675 MFS196653:MFS196675 LVW196653:LVW196675 LMA196653:LMA196675 LCE196653:LCE196675 KSI196653:KSI196675 KIM196653:KIM196675 JYQ196653:JYQ196675 JOU196653:JOU196675 JEY196653:JEY196675 IVC196653:IVC196675 ILG196653:ILG196675 IBK196653:IBK196675 HRO196653:HRO196675 HHS196653:HHS196675 GXW196653:GXW196675 GOA196653:GOA196675 GEE196653:GEE196675 FUI196653:FUI196675 FKM196653:FKM196675 FAQ196653:FAQ196675 EQU196653:EQU196675 EGY196653:EGY196675 DXC196653:DXC196675 DNG196653:DNG196675 DDK196653:DDK196675 CTO196653:CTO196675 CJS196653:CJS196675 BZW196653:BZW196675 BQA196653:BQA196675 BGE196653:BGE196675 AWI196653:AWI196675 AMM196653:AMM196675 ACQ196653:ACQ196675 SU196653:SU196675 IY196653:IY196675 WVK131117:WVK131139 WLO131117:WLO131139 WBS131117:WBS131139 VRW131117:VRW131139 VIA131117:VIA131139 UYE131117:UYE131139 UOI131117:UOI131139 UEM131117:UEM131139 TUQ131117:TUQ131139 TKU131117:TKU131139 TAY131117:TAY131139 SRC131117:SRC131139 SHG131117:SHG131139 RXK131117:RXK131139 RNO131117:RNO131139 RDS131117:RDS131139 QTW131117:QTW131139 QKA131117:QKA131139 QAE131117:QAE131139 PQI131117:PQI131139 PGM131117:PGM131139 OWQ131117:OWQ131139 OMU131117:OMU131139 OCY131117:OCY131139 NTC131117:NTC131139 NJG131117:NJG131139 MZK131117:MZK131139 MPO131117:MPO131139 MFS131117:MFS131139 LVW131117:LVW131139 LMA131117:LMA131139 LCE131117:LCE131139 KSI131117:KSI131139 KIM131117:KIM131139 JYQ131117:JYQ131139 JOU131117:JOU131139 JEY131117:JEY131139 IVC131117:IVC131139 ILG131117:ILG131139 IBK131117:IBK131139 HRO131117:HRO131139 HHS131117:HHS131139 GXW131117:GXW131139 GOA131117:GOA131139 GEE131117:GEE131139 FUI131117:FUI131139 FKM131117:FKM131139 FAQ131117:FAQ131139 EQU131117:EQU131139 EGY131117:EGY131139 DXC131117:DXC131139 DNG131117:DNG131139 DDK131117:DDK131139 CTO131117:CTO131139 CJS131117:CJS131139 BZW131117:BZW131139 BQA131117:BQA131139 BGE131117:BGE131139 AWI131117:AWI131139 AMM131117:AMM131139 ACQ131117:ACQ131139 SU131117:SU131139 IY131117:IY131139 WVK65581:WVK65603 WLO65581:WLO65603 WBS65581:WBS65603 VRW65581:VRW65603 VIA65581:VIA65603 UYE65581:UYE65603 UOI65581:UOI65603 UEM65581:UEM65603 TUQ65581:TUQ65603 TKU65581:TKU65603 TAY65581:TAY65603 SRC65581:SRC65603 SHG65581:SHG65603 RXK65581:RXK65603 RNO65581:RNO65603 RDS65581:RDS65603 QTW65581:QTW65603 QKA65581:QKA65603 QAE65581:QAE65603 PQI65581:PQI65603 PGM65581:PGM65603 OWQ65581:OWQ65603 OMU65581:OMU65603 OCY65581:OCY65603 NTC65581:NTC65603 NJG65581:NJG65603 MZK65581:MZK65603 MPO65581:MPO65603 MFS65581:MFS65603 LVW65581:LVW65603 LMA65581:LMA65603 LCE65581:LCE65603 KSI65581:KSI65603 KIM65581:KIM65603 JYQ65581:JYQ65603 JOU65581:JOU65603 JEY65581:JEY65603 IVC65581:IVC65603 ILG65581:ILG65603 IBK65581:IBK65603 HRO65581:HRO65603 HHS65581:HHS65603 GXW65581:GXW65603 GOA65581:GOA65603 GEE65581:GEE65603 FUI65581:FUI65603 FKM65581:FKM65603 FAQ65581:FAQ65603 EQU65581:EQU65603 EGY65581:EGY65603 DXC65581:DXC65603 DNG65581:DNG65603 DDK65581:DDK65603 CTO65581:CTO65603 CJS65581:CJS65603 BZW65581:BZW65603 BQA65581:BQA65603 BGE65581:BGE65603 AWI65581:AWI65603 AMM65581:AMM65603 ACQ65581:ACQ65603 SU65581:SU65603 IY65581:IY65603 WVM983065:WVM983074 WLQ983065:WLQ983074 WBU983065:WBU983074 VRY983065:VRY983074 VIC983065:VIC983074 UYG983065:UYG983074 UOK983065:UOK983074 UEO983065:UEO983074 TUS983065:TUS983074 TKW983065:TKW983074 TBA983065:TBA983074 SRE983065:SRE983074 SHI983065:SHI983074 RXM983065:RXM983074 RNQ983065:RNQ983074 RDU983065:RDU983074 QTY983065:QTY983074 QKC983065:QKC983074 QAG983065:QAG983074 PQK983065:PQK983074 PGO983065:PGO983074 OWS983065:OWS983074 OMW983065:OMW983074 ODA983065:ODA983074 NTE983065:NTE983074 NJI983065:NJI983074 MZM983065:MZM983074 MPQ983065:MPQ983074 MFU983065:MFU983074 LVY983065:LVY983074 LMC983065:LMC983074 LCG983065:LCG983074 KSK983065:KSK983074 KIO983065:KIO983074 JYS983065:JYS983074 JOW983065:JOW983074 JFA983065:JFA983074 IVE983065:IVE983074 ILI983065:ILI983074 IBM983065:IBM983074 HRQ983065:HRQ983074 HHU983065:HHU983074 GXY983065:GXY983074 GOC983065:GOC983074 GEG983065:GEG983074 FUK983065:FUK983074 FKO983065:FKO983074 FAS983065:FAS983074 EQW983065:EQW983074 EHA983065:EHA983074 DXE983065:DXE983074 DNI983065:DNI983074 DDM983065:DDM983074 CTQ983065:CTQ983074 CJU983065:CJU983074 BZY983065:BZY983074 BQC983065:BQC983074 BGG983065:BGG983074 AWK983065:AWK983074 AMO983065:AMO983074 ACS983065:ACS983074 SW983065:SW983074 JA983065:JA983074 WVM917529:WVM917538 WLQ917529:WLQ917538 WBU917529:WBU917538 VRY917529:VRY917538 VIC917529:VIC917538 UYG917529:UYG917538 UOK917529:UOK917538 UEO917529:UEO917538 TUS917529:TUS917538 TKW917529:TKW917538 TBA917529:TBA917538 SRE917529:SRE917538 SHI917529:SHI917538 RXM917529:RXM917538 RNQ917529:RNQ917538 RDU917529:RDU917538 QTY917529:QTY917538 QKC917529:QKC917538 QAG917529:QAG917538 PQK917529:PQK917538 PGO917529:PGO917538 OWS917529:OWS917538 OMW917529:OMW917538 ODA917529:ODA917538 NTE917529:NTE917538 NJI917529:NJI917538 MZM917529:MZM917538 MPQ917529:MPQ917538 MFU917529:MFU917538 LVY917529:LVY917538 LMC917529:LMC917538 LCG917529:LCG917538 KSK917529:KSK917538 KIO917529:KIO917538 JYS917529:JYS917538 JOW917529:JOW917538 JFA917529:JFA917538 IVE917529:IVE917538 ILI917529:ILI917538 IBM917529:IBM917538 HRQ917529:HRQ917538 HHU917529:HHU917538 GXY917529:GXY917538 GOC917529:GOC917538 GEG917529:GEG917538 FUK917529:FUK917538 FKO917529:FKO917538 FAS917529:FAS917538 EQW917529:EQW917538 EHA917529:EHA917538 DXE917529:DXE917538 DNI917529:DNI917538 DDM917529:DDM917538 CTQ917529:CTQ917538 CJU917529:CJU917538 BZY917529:BZY917538 BQC917529:BQC917538 BGG917529:BGG917538 AWK917529:AWK917538 AMO917529:AMO917538 ACS917529:ACS917538 SW917529:SW917538 JA917529:JA917538 WVM851993:WVM852002 WLQ851993:WLQ852002 WBU851993:WBU852002 VRY851993:VRY852002 VIC851993:VIC852002 UYG851993:UYG852002 UOK851993:UOK852002 UEO851993:UEO852002 TUS851993:TUS852002 TKW851993:TKW852002 TBA851993:TBA852002 SRE851993:SRE852002 SHI851993:SHI852002 RXM851993:RXM852002 RNQ851993:RNQ852002 RDU851993:RDU852002 QTY851993:QTY852002 QKC851993:QKC852002 QAG851993:QAG852002 PQK851993:PQK852002 PGO851993:PGO852002 OWS851993:OWS852002 OMW851993:OMW852002 ODA851993:ODA852002 NTE851993:NTE852002 NJI851993:NJI852002 MZM851993:MZM852002 MPQ851993:MPQ852002 MFU851993:MFU852002 LVY851993:LVY852002 LMC851993:LMC852002 LCG851993:LCG852002 KSK851993:KSK852002 KIO851993:KIO852002 JYS851993:JYS852002 JOW851993:JOW852002 JFA851993:JFA852002 IVE851993:IVE852002 ILI851993:ILI852002 IBM851993:IBM852002 HRQ851993:HRQ852002 HHU851993:HHU852002 GXY851993:GXY852002 GOC851993:GOC852002 GEG851993:GEG852002 FUK851993:FUK852002 FKO851993:FKO852002 FAS851993:FAS852002 EQW851993:EQW852002 EHA851993:EHA852002 DXE851993:DXE852002 DNI851993:DNI852002 DDM851993:DDM852002 CTQ851993:CTQ852002 CJU851993:CJU852002 BZY851993:BZY852002 BQC851993:BQC852002 BGG851993:BGG852002 AWK851993:AWK852002 AMO851993:AMO852002 ACS851993:ACS852002 SW851993:SW852002 JA851993:JA852002 WVM786457:WVM786466 WLQ786457:WLQ786466 WBU786457:WBU786466 VRY786457:VRY786466 VIC786457:VIC786466 UYG786457:UYG786466 UOK786457:UOK786466 UEO786457:UEO786466 TUS786457:TUS786466 TKW786457:TKW786466 TBA786457:TBA786466 SRE786457:SRE786466 SHI786457:SHI786466 RXM786457:RXM786466 RNQ786457:RNQ786466 RDU786457:RDU786466 QTY786457:QTY786466 QKC786457:QKC786466 QAG786457:QAG786466 PQK786457:PQK786466 PGO786457:PGO786466 OWS786457:OWS786466 OMW786457:OMW786466 ODA786457:ODA786466 NTE786457:NTE786466 NJI786457:NJI786466 MZM786457:MZM786466 MPQ786457:MPQ786466 MFU786457:MFU786466 LVY786457:LVY786466 LMC786457:LMC786466 LCG786457:LCG786466 KSK786457:KSK786466 KIO786457:KIO786466 JYS786457:JYS786466 JOW786457:JOW786466 JFA786457:JFA786466 IVE786457:IVE786466 ILI786457:ILI786466 IBM786457:IBM786466 HRQ786457:HRQ786466 HHU786457:HHU786466 GXY786457:GXY786466 GOC786457:GOC786466 GEG786457:GEG786466 FUK786457:FUK786466 FKO786457:FKO786466 FAS786457:FAS786466 EQW786457:EQW786466 EHA786457:EHA786466 DXE786457:DXE786466 DNI786457:DNI786466 DDM786457:DDM786466 CTQ786457:CTQ786466 CJU786457:CJU786466 BZY786457:BZY786466 BQC786457:BQC786466 BGG786457:BGG786466 AWK786457:AWK786466 AMO786457:AMO786466 ACS786457:ACS786466 SW786457:SW786466 JA786457:JA786466 WVM720921:WVM720930 WLQ720921:WLQ720930 WBU720921:WBU720930 VRY720921:VRY720930 VIC720921:VIC720930 UYG720921:UYG720930 UOK720921:UOK720930 UEO720921:UEO720930 TUS720921:TUS720930 TKW720921:TKW720930 TBA720921:TBA720930 SRE720921:SRE720930 SHI720921:SHI720930 RXM720921:RXM720930 RNQ720921:RNQ720930 RDU720921:RDU720930 QTY720921:QTY720930 QKC720921:QKC720930 QAG720921:QAG720930 PQK720921:PQK720930 PGO720921:PGO720930 OWS720921:OWS720930 OMW720921:OMW720930 ODA720921:ODA720930 NTE720921:NTE720930 NJI720921:NJI720930 MZM720921:MZM720930 MPQ720921:MPQ720930 MFU720921:MFU720930 LVY720921:LVY720930 LMC720921:LMC720930 LCG720921:LCG720930 KSK720921:KSK720930 KIO720921:KIO720930 JYS720921:JYS720930 JOW720921:JOW720930 JFA720921:JFA720930 IVE720921:IVE720930 ILI720921:ILI720930 IBM720921:IBM720930 HRQ720921:HRQ720930 HHU720921:HHU720930 GXY720921:GXY720930 GOC720921:GOC720930 GEG720921:GEG720930 FUK720921:FUK720930 FKO720921:FKO720930 FAS720921:FAS720930 EQW720921:EQW720930 EHA720921:EHA720930 DXE720921:DXE720930 DNI720921:DNI720930 DDM720921:DDM720930 CTQ720921:CTQ720930 CJU720921:CJU720930 BZY720921:BZY720930 BQC720921:BQC720930 BGG720921:BGG720930 AWK720921:AWK720930 AMO720921:AMO720930 ACS720921:ACS720930 SW720921:SW720930 JA720921:JA720930 WVM655385:WVM655394 WLQ655385:WLQ655394 WBU655385:WBU655394 VRY655385:VRY655394 VIC655385:VIC655394 UYG655385:UYG655394 UOK655385:UOK655394 UEO655385:UEO655394 TUS655385:TUS655394 TKW655385:TKW655394 TBA655385:TBA655394 SRE655385:SRE655394 SHI655385:SHI655394 RXM655385:RXM655394 RNQ655385:RNQ655394 RDU655385:RDU655394 QTY655385:QTY655394 QKC655385:QKC655394 QAG655385:QAG655394 PQK655385:PQK655394 PGO655385:PGO655394 OWS655385:OWS655394 OMW655385:OMW655394 ODA655385:ODA655394 NTE655385:NTE655394 NJI655385:NJI655394 MZM655385:MZM655394 MPQ655385:MPQ655394 MFU655385:MFU655394 LVY655385:LVY655394 LMC655385:LMC655394 LCG655385:LCG655394 KSK655385:KSK655394 KIO655385:KIO655394 JYS655385:JYS655394 JOW655385:JOW655394 JFA655385:JFA655394 IVE655385:IVE655394 ILI655385:ILI655394 IBM655385:IBM655394 HRQ655385:HRQ655394 HHU655385:HHU655394 GXY655385:GXY655394 GOC655385:GOC655394 GEG655385:GEG655394 FUK655385:FUK655394 FKO655385:FKO655394 FAS655385:FAS655394 EQW655385:EQW655394 EHA655385:EHA655394 DXE655385:DXE655394 DNI655385:DNI655394 DDM655385:DDM655394 CTQ655385:CTQ655394 CJU655385:CJU655394 BZY655385:BZY655394 BQC655385:BQC655394 BGG655385:BGG655394 AWK655385:AWK655394 AMO655385:AMO655394 ACS655385:ACS655394 SW655385:SW655394 JA655385:JA655394 WVM589849:WVM589858 WLQ589849:WLQ589858 WBU589849:WBU589858 VRY589849:VRY589858 VIC589849:VIC589858 UYG589849:UYG589858 UOK589849:UOK589858 UEO589849:UEO589858 TUS589849:TUS589858 TKW589849:TKW589858 TBA589849:TBA589858 SRE589849:SRE589858 SHI589849:SHI589858 RXM589849:RXM589858 RNQ589849:RNQ589858 RDU589849:RDU589858 QTY589849:QTY589858 QKC589849:QKC589858 QAG589849:QAG589858 PQK589849:PQK589858 PGO589849:PGO589858 OWS589849:OWS589858 OMW589849:OMW589858 ODA589849:ODA589858 NTE589849:NTE589858 NJI589849:NJI589858 MZM589849:MZM589858 MPQ589849:MPQ589858 MFU589849:MFU589858 LVY589849:LVY589858 LMC589849:LMC589858 LCG589849:LCG589858 KSK589849:KSK589858 KIO589849:KIO589858 JYS589849:JYS589858 JOW589849:JOW589858 JFA589849:JFA589858 IVE589849:IVE589858 ILI589849:ILI589858 IBM589849:IBM589858 HRQ589849:HRQ589858 HHU589849:HHU589858 GXY589849:GXY589858 GOC589849:GOC589858 GEG589849:GEG589858 FUK589849:FUK589858 FKO589849:FKO589858 FAS589849:FAS589858 EQW589849:EQW589858 EHA589849:EHA589858 DXE589849:DXE589858 DNI589849:DNI589858 DDM589849:DDM589858 CTQ589849:CTQ589858 CJU589849:CJU589858 BZY589849:BZY589858 BQC589849:BQC589858 BGG589849:BGG589858 AWK589849:AWK589858 AMO589849:AMO589858 ACS589849:ACS589858 SW589849:SW589858 JA589849:JA589858 WVM524313:WVM524322 WLQ524313:WLQ524322 WBU524313:WBU524322 VRY524313:VRY524322 VIC524313:VIC524322 UYG524313:UYG524322 UOK524313:UOK524322 UEO524313:UEO524322 TUS524313:TUS524322 TKW524313:TKW524322 TBA524313:TBA524322 SRE524313:SRE524322 SHI524313:SHI524322 RXM524313:RXM524322 RNQ524313:RNQ524322 RDU524313:RDU524322 QTY524313:QTY524322 QKC524313:QKC524322 QAG524313:QAG524322 PQK524313:PQK524322 PGO524313:PGO524322 OWS524313:OWS524322 OMW524313:OMW524322 ODA524313:ODA524322 NTE524313:NTE524322 NJI524313:NJI524322 MZM524313:MZM524322 MPQ524313:MPQ524322 MFU524313:MFU524322 LVY524313:LVY524322 LMC524313:LMC524322 LCG524313:LCG524322 KSK524313:KSK524322 KIO524313:KIO524322 JYS524313:JYS524322 JOW524313:JOW524322 JFA524313:JFA524322 IVE524313:IVE524322 ILI524313:ILI524322 IBM524313:IBM524322 HRQ524313:HRQ524322 HHU524313:HHU524322 GXY524313:GXY524322 GOC524313:GOC524322 GEG524313:GEG524322 FUK524313:FUK524322 FKO524313:FKO524322 FAS524313:FAS524322 EQW524313:EQW524322 EHA524313:EHA524322 DXE524313:DXE524322 DNI524313:DNI524322 DDM524313:DDM524322 CTQ524313:CTQ524322 CJU524313:CJU524322 BZY524313:BZY524322 BQC524313:BQC524322 BGG524313:BGG524322 AWK524313:AWK524322 AMO524313:AMO524322 ACS524313:ACS524322 SW524313:SW524322 JA524313:JA524322 WVM458777:WVM458786 WLQ458777:WLQ458786 WBU458777:WBU458786 VRY458777:VRY458786 VIC458777:VIC458786 UYG458777:UYG458786 UOK458777:UOK458786 UEO458777:UEO458786 TUS458777:TUS458786 TKW458777:TKW458786 TBA458777:TBA458786 SRE458777:SRE458786 SHI458777:SHI458786 RXM458777:RXM458786 RNQ458777:RNQ458786 RDU458777:RDU458786 QTY458777:QTY458786 QKC458777:QKC458786 QAG458777:QAG458786 PQK458777:PQK458786 PGO458777:PGO458786 OWS458777:OWS458786 OMW458777:OMW458786 ODA458777:ODA458786 NTE458777:NTE458786 NJI458777:NJI458786 MZM458777:MZM458786 MPQ458777:MPQ458786 MFU458777:MFU458786 LVY458777:LVY458786 LMC458777:LMC458786 LCG458777:LCG458786 KSK458777:KSK458786 KIO458777:KIO458786 JYS458777:JYS458786 JOW458777:JOW458786 JFA458777:JFA458786 IVE458777:IVE458786 ILI458777:ILI458786 IBM458777:IBM458786 HRQ458777:HRQ458786 HHU458777:HHU458786 GXY458777:GXY458786 GOC458777:GOC458786 GEG458777:GEG458786 FUK458777:FUK458786 FKO458777:FKO458786 FAS458777:FAS458786 EQW458777:EQW458786 EHA458777:EHA458786 DXE458777:DXE458786 DNI458777:DNI458786 DDM458777:DDM458786 CTQ458777:CTQ458786 CJU458777:CJU458786 BZY458777:BZY458786 BQC458777:BQC458786 BGG458777:BGG458786 AWK458777:AWK458786 AMO458777:AMO458786 ACS458777:ACS458786 SW458777:SW458786 JA458777:JA458786 WVM393241:WVM393250 WLQ393241:WLQ393250 WBU393241:WBU393250 VRY393241:VRY393250 VIC393241:VIC393250 UYG393241:UYG393250 UOK393241:UOK393250 UEO393241:UEO393250 TUS393241:TUS393250 TKW393241:TKW393250 TBA393241:TBA393250 SRE393241:SRE393250 SHI393241:SHI393250 RXM393241:RXM393250 RNQ393241:RNQ393250 RDU393241:RDU393250 QTY393241:QTY393250 QKC393241:QKC393250 QAG393241:QAG393250 PQK393241:PQK393250 PGO393241:PGO393250 OWS393241:OWS393250 OMW393241:OMW393250 ODA393241:ODA393250 NTE393241:NTE393250 NJI393241:NJI393250 MZM393241:MZM393250 MPQ393241:MPQ393250 MFU393241:MFU393250 LVY393241:LVY393250 LMC393241:LMC393250 LCG393241:LCG393250 KSK393241:KSK393250 KIO393241:KIO393250 JYS393241:JYS393250 JOW393241:JOW393250 JFA393241:JFA393250 IVE393241:IVE393250 ILI393241:ILI393250 IBM393241:IBM393250 HRQ393241:HRQ393250 HHU393241:HHU393250 GXY393241:GXY393250 GOC393241:GOC393250 GEG393241:GEG393250 FUK393241:FUK393250 FKO393241:FKO393250 FAS393241:FAS393250 EQW393241:EQW393250 EHA393241:EHA393250 DXE393241:DXE393250 DNI393241:DNI393250 DDM393241:DDM393250 CTQ393241:CTQ393250 CJU393241:CJU393250 BZY393241:BZY393250 BQC393241:BQC393250 BGG393241:BGG393250 AWK393241:AWK393250 AMO393241:AMO393250 ACS393241:ACS393250 SW393241:SW393250 JA393241:JA393250 WVM327705:WVM327714 WLQ327705:WLQ327714 WBU327705:WBU327714 VRY327705:VRY327714 VIC327705:VIC327714 UYG327705:UYG327714 UOK327705:UOK327714 UEO327705:UEO327714 TUS327705:TUS327714 TKW327705:TKW327714 TBA327705:TBA327714 SRE327705:SRE327714 SHI327705:SHI327714 RXM327705:RXM327714 RNQ327705:RNQ327714 RDU327705:RDU327714 QTY327705:QTY327714 QKC327705:QKC327714 QAG327705:QAG327714 PQK327705:PQK327714 PGO327705:PGO327714 OWS327705:OWS327714 OMW327705:OMW327714 ODA327705:ODA327714 NTE327705:NTE327714 NJI327705:NJI327714 MZM327705:MZM327714 MPQ327705:MPQ327714 MFU327705:MFU327714 LVY327705:LVY327714 LMC327705:LMC327714 LCG327705:LCG327714 KSK327705:KSK327714 KIO327705:KIO327714 JYS327705:JYS327714 JOW327705:JOW327714 JFA327705:JFA327714 IVE327705:IVE327714 ILI327705:ILI327714 IBM327705:IBM327714 HRQ327705:HRQ327714 HHU327705:HHU327714 GXY327705:GXY327714 GOC327705:GOC327714 GEG327705:GEG327714 FUK327705:FUK327714 FKO327705:FKO327714 FAS327705:FAS327714 EQW327705:EQW327714 EHA327705:EHA327714 DXE327705:DXE327714 DNI327705:DNI327714 DDM327705:DDM327714 CTQ327705:CTQ327714 CJU327705:CJU327714 BZY327705:BZY327714 BQC327705:BQC327714 BGG327705:BGG327714 AWK327705:AWK327714 AMO327705:AMO327714 ACS327705:ACS327714 SW327705:SW327714 JA327705:JA327714 WVM262169:WVM262178 WLQ262169:WLQ262178 WBU262169:WBU262178 VRY262169:VRY262178 VIC262169:VIC262178 UYG262169:UYG262178 UOK262169:UOK262178 UEO262169:UEO262178 TUS262169:TUS262178 TKW262169:TKW262178 TBA262169:TBA262178 SRE262169:SRE262178 SHI262169:SHI262178 RXM262169:RXM262178 RNQ262169:RNQ262178 RDU262169:RDU262178 QTY262169:QTY262178 QKC262169:QKC262178 QAG262169:QAG262178 PQK262169:PQK262178 PGO262169:PGO262178 OWS262169:OWS262178 OMW262169:OMW262178 ODA262169:ODA262178 NTE262169:NTE262178 NJI262169:NJI262178 MZM262169:MZM262178 MPQ262169:MPQ262178 MFU262169:MFU262178 LVY262169:LVY262178 LMC262169:LMC262178 LCG262169:LCG262178 KSK262169:KSK262178 KIO262169:KIO262178 JYS262169:JYS262178 JOW262169:JOW262178 JFA262169:JFA262178 IVE262169:IVE262178 ILI262169:ILI262178 IBM262169:IBM262178 HRQ262169:HRQ262178 HHU262169:HHU262178 GXY262169:GXY262178 GOC262169:GOC262178 GEG262169:GEG262178 FUK262169:FUK262178 FKO262169:FKO262178 FAS262169:FAS262178 EQW262169:EQW262178 EHA262169:EHA262178 DXE262169:DXE262178 DNI262169:DNI262178 DDM262169:DDM262178 CTQ262169:CTQ262178 CJU262169:CJU262178 BZY262169:BZY262178 BQC262169:BQC262178 BGG262169:BGG262178 AWK262169:AWK262178 AMO262169:AMO262178 ACS262169:ACS262178 SW262169:SW262178 JA262169:JA262178 WVM196633:WVM196642 WLQ196633:WLQ196642 WBU196633:WBU196642 VRY196633:VRY196642 VIC196633:VIC196642 UYG196633:UYG196642 UOK196633:UOK196642 UEO196633:UEO196642 TUS196633:TUS196642 TKW196633:TKW196642 TBA196633:TBA196642 SRE196633:SRE196642 SHI196633:SHI196642 RXM196633:RXM196642 RNQ196633:RNQ196642 RDU196633:RDU196642 QTY196633:QTY196642 QKC196633:QKC196642 QAG196633:QAG196642 PQK196633:PQK196642 PGO196633:PGO196642 OWS196633:OWS196642 OMW196633:OMW196642 ODA196633:ODA196642 NTE196633:NTE196642 NJI196633:NJI196642 MZM196633:MZM196642 MPQ196633:MPQ196642 MFU196633:MFU196642 LVY196633:LVY196642 LMC196633:LMC196642 LCG196633:LCG196642 KSK196633:KSK196642 KIO196633:KIO196642 JYS196633:JYS196642 JOW196633:JOW196642 JFA196633:JFA196642 IVE196633:IVE196642 ILI196633:ILI196642 IBM196633:IBM196642 HRQ196633:HRQ196642 HHU196633:HHU196642 GXY196633:GXY196642 GOC196633:GOC196642 GEG196633:GEG196642 FUK196633:FUK196642 FKO196633:FKO196642 FAS196633:FAS196642 EQW196633:EQW196642 EHA196633:EHA196642 DXE196633:DXE196642 DNI196633:DNI196642 DDM196633:DDM196642 CTQ196633:CTQ196642 CJU196633:CJU196642 BZY196633:BZY196642 BQC196633:BQC196642 BGG196633:BGG196642 AWK196633:AWK196642 AMO196633:AMO196642 ACS196633:ACS196642 SW196633:SW196642 JA196633:JA196642 WVM131097:WVM131106 WLQ131097:WLQ131106 WBU131097:WBU131106 VRY131097:VRY131106 VIC131097:VIC131106 UYG131097:UYG131106 UOK131097:UOK131106 UEO131097:UEO131106 TUS131097:TUS131106 TKW131097:TKW131106 TBA131097:TBA131106 SRE131097:SRE131106 SHI131097:SHI131106 RXM131097:RXM131106 RNQ131097:RNQ131106 RDU131097:RDU131106 QTY131097:QTY131106 QKC131097:QKC131106 QAG131097:QAG131106 PQK131097:PQK131106 PGO131097:PGO131106 OWS131097:OWS131106 OMW131097:OMW131106 ODA131097:ODA131106 NTE131097:NTE131106 NJI131097:NJI131106 MZM131097:MZM131106 MPQ131097:MPQ131106 MFU131097:MFU131106 LVY131097:LVY131106 LMC131097:LMC131106 LCG131097:LCG131106 KSK131097:KSK131106 KIO131097:KIO131106 JYS131097:JYS131106 JOW131097:JOW131106 JFA131097:JFA131106 IVE131097:IVE131106 ILI131097:ILI131106 IBM131097:IBM131106 HRQ131097:HRQ131106 HHU131097:HHU131106 GXY131097:GXY131106 GOC131097:GOC131106 GEG131097:GEG131106 FUK131097:FUK131106 FKO131097:FKO131106 FAS131097:FAS131106 EQW131097:EQW131106 EHA131097:EHA131106 DXE131097:DXE131106 DNI131097:DNI131106 DDM131097:DDM131106 CTQ131097:CTQ131106 CJU131097:CJU131106 BZY131097:BZY131106 BQC131097:BQC131106 BGG131097:BGG131106 AWK131097:AWK131106 AMO131097:AMO131106 ACS131097:ACS131106 SW131097:SW131106 JA131097:JA131106 WVM65561:WVM65570 WLQ65561:WLQ65570 WBU65561:WBU65570 VRY65561:VRY65570 VIC65561:VIC65570 UYG65561:UYG65570 UOK65561:UOK65570 UEO65561:UEO65570 TUS65561:TUS65570 TKW65561:TKW65570 TBA65561:TBA65570 SRE65561:SRE65570 SHI65561:SHI65570 RXM65561:RXM65570 RNQ65561:RNQ65570 RDU65561:RDU65570 QTY65561:QTY65570 QKC65561:QKC65570 QAG65561:QAG65570 PQK65561:PQK65570 PGO65561:PGO65570 OWS65561:OWS65570 OMW65561:OMW65570 ODA65561:ODA65570 NTE65561:NTE65570 NJI65561:NJI65570 MZM65561:MZM65570 MPQ65561:MPQ65570 MFU65561:MFU65570 LVY65561:LVY65570 LMC65561:LMC65570 LCG65561:LCG65570 KSK65561:KSK65570 KIO65561:KIO65570 JYS65561:JYS65570 JOW65561:JOW65570 JFA65561:JFA65570 IVE65561:IVE65570 ILI65561:ILI65570 IBM65561:IBM65570 HRQ65561:HRQ65570 HHU65561:HHU65570 GXY65561:GXY65570 GOC65561:GOC65570 GEG65561:GEG65570 FUK65561:FUK65570 FKO65561:FKO65570 FAS65561:FAS65570 EQW65561:EQW65570 EHA65561:EHA65570 DXE65561:DXE65570 DNI65561:DNI65570 DDM65561:DDM65570 CTQ65561:CTQ65570 CJU65561:CJU65570 BZY65561:BZY65570 BQC65561:BQC65570 BGG65561:BGG65570 AWK65561:AWK65570 AMO65561:AMO65570 ACS65561:ACS65570 SW65561:SW65570 JA65561:JA65570 WVK983064:WVL983074 WLO983064:WLP983074 WBS983064:WBT983074 VRW983064:VRX983074 VIA983064:VIB983074 UYE983064:UYF983074 UOI983064:UOJ983074 UEM983064:UEN983074 TUQ983064:TUR983074 TKU983064:TKV983074 TAY983064:TAZ983074 SRC983064:SRD983074 SHG983064:SHH983074 RXK983064:RXL983074 RNO983064:RNP983074 RDS983064:RDT983074 QTW983064:QTX983074 QKA983064:QKB983074 QAE983064:QAF983074 PQI983064:PQJ983074 PGM983064:PGN983074 OWQ983064:OWR983074 OMU983064:OMV983074 OCY983064:OCZ983074 NTC983064:NTD983074 NJG983064:NJH983074 MZK983064:MZL983074 MPO983064:MPP983074 MFS983064:MFT983074 LVW983064:LVX983074 LMA983064:LMB983074 LCE983064:LCF983074 KSI983064:KSJ983074 KIM983064:KIN983074 JYQ983064:JYR983074 JOU983064:JOV983074 JEY983064:JEZ983074 IVC983064:IVD983074 ILG983064:ILH983074 IBK983064:IBL983074 HRO983064:HRP983074 HHS983064:HHT983074 GXW983064:GXX983074 GOA983064:GOB983074 GEE983064:GEF983074 FUI983064:FUJ983074 FKM983064:FKN983074 FAQ983064:FAR983074 EQU983064:EQV983074 EGY983064:EGZ983074 DXC983064:DXD983074 DNG983064:DNH983074 DDK983064:DDL983074 CTO983064:CTP983074 CJS983064:CJT983074 BZW983064:BZX983074 BQA983064:BQB983074 BGE983064:BGF983074 AWI983064:AWJ983074 AMM983064:AMN983074 ACQ983064:ACR983074 SU983064:SV983074 IY983064:IZ983074 WVK917528:WVL917538 WLO917528:WLP917538 WBS917528:WBT917538 VRW917528:VRX917538 VIA917528:VIB917538 UYE917528:UYF917538 UOI917528:UOJ917538 UEM917528:UEN917538 TUQ917528:TUR917538 TKU917528:TKV917538 TAY917528:TAZ917538 SRC917528:SRD917538 SHG917528:SHH917538 RXK917528:RXL917538 RNO917528:RNP917538 RDS917528:RDT917538 QTW917528:QTX917538 QKA917528:QKB917538 QAE917528:QAF917538 PQI917528:PQJ917538 PGM917528:PGN917538 OWQ917528:OWR917538 OMU917528:OMV917538 OCY917528:OCZ917538 NTC917528:NTD917538 NJG917528:NJH917538 MZK917528:MZL917538 MPO917528:MPP917538 MFS917528:MFT917538 LVW917528:LVX917538 LMA917528:LMB917538 LCE917528:LCF917538 KSI917528:KSJ917538 KIM917528:KIN917538 JYQ917528:JYR917538 JOU917528:JOV917538 JEY917528:JEZ917538 IVC917528:IVD917538 ILG917528:ILH917538 IBK917528:IBL917538 HRO917528:HRP917538 HHS917528:HHT917538 GXW917528:GXX917538 GOA917528:GOB917538 GEE917528:GEF917538 FUI917528:FUJ917538 FKM917528:FKN917538 FAQ917528:FAR917538 EQU917528:EQV917538 EGY917528:EGZ917538 DXC917528:DXD917538 DNG917528:DNH917538 DDK917528:DDL917538 CTO917528:CTP917538 CJS917528:CJT917538 BZW917528:BZX917538 BQA917528:BQB917538 BGE917528:BGF917538 AWI917528:AWJ917538 AMM917528:AMN917538 ACQ917528:ACR917538 SU917528:SV917538 IY917528:IZ917538 WVK851992:WVL852002 WLO851992:WLP852002 WBS851992:WBT852002 VRW851992:VRX852002 VIA851992:VIB852002 UYE851992:UYF852002 UOI851992:UOJ852002 UEM851992:UEN852002 TUQ851992:TUR852002 TKU851992:TKV852002 TAY851992:TAZ852002 SRC851992:SRD852002 SHG851992:SHH852002 RXK851992:RXL852002 RNO851992:RNP852002 RDS851992:RDT852002 QTW851992:QTX852002 QKA851992:QKB852002 QAE851992:QAF852002 PQI851992:PQJ852002 PGM851992:PGN852002 OWQ851992:OWR852002 OMU851992:OMV852002 OCY851992:OCZ852002 NTC851992:NTD852002 NJG851992:NJH852002 MZK851992:MZL852002 MPO851992:MPP852002 MFS851992:MFT852002 LVW851992:LVX852002 LMA851992:LMB852002 LCE851992:LCF852002 KSI851992:KSJ852002 KIM851992:KIN852002 JYQ851992:JYR852002 JOU851992:JOV852002 JEY851992:JEZ852002 IVC851992:IVD852002 ILG851992:ILH852002 IBK851992:IBL852002 HRO851992:HRP852002 HHS851992:HHT852002 GXW851992:GXX852002 GOA851992:GOB852002 GEE851992:GEF852002 FUI851992:FUJ852002 FKM851992:FKN852002 FAQ851992:FAR852002 EQU851992:EQV852002 EGY851992:EGZ852002 DXC851992:DXD852002 DNG851992:DNH852002 DDK851992:DDL852002 CTO851992:CTP852002 CJS851992:CJT852002 BZW851992:BZX852002 BQA851992:BQB852002 BGE851992:BGF852002 AWI851992:AWJ852002 AMM851992:AMN852002 ACQ851992:ACR852002 SU851992:SV852002 IY851992:IZ852002 WVK786456:WVL786466 WLO786456:WLP786466 WBS786456:WBT786466 VRW786456:VRX786466 VIA786456:VIB786466 UYE786456:UYF786466 UOI786456:UOJ786466 UEM786456:UEN786466 TUQ786456:TUR786466 TKU786456:TKV786466 TAY786456:TAZ786466 SRC786456:SRD786466 SHG786456:SHH786466 RXK786456:RXL786466 RNO786456:RNP786466 RDS786456:RDT786466 QTW786456:QTX786466 QKA786456:QKB786466 QAE786456:QAF786466 PQI786456:PQJ786466 PGM786456:PGN786466 OWQ786456:OWR786466 OMU786456:OMV786466 OCY786456:OCZ786466 NTC786456:NTD786466 NJG786456:NJH786466 MZK786456:MZL786466 MPO786456:MPP786466 MFS786456:MFT786466 LVW786456:LVX786466 LMA786456:LMB786466 LCE786456:LCF786466 KSI786456:KSJ786466 KIM786456:KIN786466 JYQ786456:JYR786466 JOU786456:JOV786466 JEY786456:JEZ786466 IVC786456:IVD786466 ILG786456:ILH786466 IBK786456:IBL786466 HRO786456:HRP786466 HHS786456:HHT786466 GXW786456:GXX786466 GOA786456:GOB786466 GEE786456:GEF786466 FUI786456:FUJ786466 FKM786456:FKN786466 FAQ786456:FAR786466 EQU786456:EQV786466 EGY786456:EGZ786466 DXC786456:DXD786466 DNG786456:DNH786466 DDK786456:DDL786466 CTO786456:CTP786466 CJS786456:CJT786466 BZW786456:BZX786466 BQA786456:BQB786466 BGE786456:BGF786466 AWI786456:AWJ786466 AMM786456:AMN786466 ACQ786456:ACR786466 SU786456:SV786466 IY786456:IZ786466 WVK720920:WVL720930 WLO720920:WLP720930 WBS720920:WBT720930 VRW720920:VRX720930 VIA720920:VIB720930 UYE720920:UYF720930 UOI720920:UOJ720930 UEM720920:UEN720930 TUQ720920:TUR720930 TKU720920:TKV720930 TAY720920:TAZ720930 SRC720920:SRD720930 SHG720920:SHH720930 RXK720920:RXL720930 RNO720920:RNP720930 RDS720920:RDT720930 QTW720920:QTX720930 QKA720920:QKB720930 QAE720920:QAF720930 PQI720920:PQJ720930 PGM720920:PGN720930 OWQ720920:OWR720930 OMU720920:OMV720930 OCY720920:OCZ720930 NTC720920:NTD720930 NJG720920:NJH720930 MZK720920:MZL720930 MPO720920:MPP720930 MFS720920:MFT720930 LVW720920:LVX720930 LMA720920:LMB720930 LCE720920:LCF720930 KSI720920:KSJ720930 KIM720920:KIN720930 JYQ720920:JYR720930 JOU720920:JOV720930 JEY720920:JEZ720930 IVC720920:IVD720930 ILG720920:ILH720930 IBK720920:IBL720930 HRO720920:HRP720930 HHS720920:HHT720930 GXW720920:GXX720930 GOA720920:GOB720930 GEE720920:GEF720930 FUI720920:FUJ720930 FKM720920:FKN720930 FAQ720920:FAR720930 EQU720920:EQV720930 EGY720920:EGZ720930 DXC720920:DXD720930 DNG720920:DNH720930 DDK720920:DDL720930 CTO720920:CTP720930 CJS720920:CJT720930 BZW720920:BZX720930 BQA720920:BQB720930 BGE720920:BGF720930 AWI720920:AWJ720930 AMM720920:AMN720930 ACQ720920:ACR720930 SU720920:SV720930 IY720920:IZ720930 WVK655384:WVL655394 WLO655384:WLP655394 WBS655384:WBT655394 VRW655384:VRX655394 VIA655384:VIB655394 UYE655384:UYF655394 UOI655384:UOJ655394 UEM655384:UEN655394 TUQ655384:TUR655394 TKU655384:TKV655394 TAY655384:TAZ655394 SRC655384:SRD655394 SHG655384:SHH655394 RXK655384:RXL655394 RNO655384:RNP655394 RDS655384:RDT655394 QTW655384:QTX655394 QKA655384:QKB655394 QAE655384:QAF655394 PQI655384:PQJ655394 PGM655384:PGN655394 OWQ655384:OWR655394 OMU655384:OMV655394 OCY655384:OCZ655394 NTC655384:NTD655394 NJG655384:NJH655394 MZK655384:MZL655394 MPO655384:MPP655394 MFS655384:MFT655394 LVW655384:LVX655394 LMA655384:LMB655394 LCE655384:LCF655394 KSI655384:KSJ655394 KIM655384:KIN655394 JYQ655384:JYR655394 JOU655384:JOV655394 JEY655384:JEZ655394 IVC655384:IVD655394 ILG655384:ILH655394 IBK655384:IBL655394 HRO655384:HRP655394 HHS655384:HHT655394 GXW655384:GXX655394 GOA655384:GOB655394 GEE655384:GEF655394 FUI655384:FUJ655394 FKM655384:FKN655394 FAQ655384:FAR655394 EQU655384:EQV655394 EGY655384:EGZ655394 DXC655384:DXD655394 DNG655384:DNH655394 DDK655384:DDL655394 CTO655384:CTP655394 CJS655384:CJT655394 BZW655384:BZX655394 BQA655384:BQB655394 BGE655384:BGF655394 AWI655384:AWJ655394 AMM655384:AMN655394 ACQ655384:ACR655394 SU655384:SV655394 IY655384:IZ655394 WVK589848:WVL589858 WLO589848:WLP589858 WBS589848:WBT589858 VRW589848:VRX589858 VIA589848:VIB589858 UYE589848:UYF589858 UOI589848:UOJ589858 UEM589848:UEN589858 TUQ589848:TUR589858 TKU589848:TKV589858 TAY589848:TAZ589858 SRC589848:SRD589858 SHG589848:SHH589858 RXK589848:RXL589858 RNO589848:RNP589858 RDS589848:RDT589858 QTW589848:QTX589858 QKA589848:QKB589858 QAE589848:QAF589858 PQI589848:PQJ589858 PGM589848:PGN589858 OWQ589848:OWR589858 OMU589848:OMV589858 OCY589848:OCZ589858 NTC589848:NTD589858 NJG589848:NJH589858 MZK589848:MZL589858 MPO589848:MPP589858 MFS589848:MFT589858 LVW589848:LVX589858 LMA589848:LMB589858 LCE589848:LCF589858 KSI589848:KSJ589858 KIM589848:KIN589858 JYQ589848:JYR589858 JOU589848:JOV589858 JEY589848:JEZ589858 IVC589848:IVD589858 ILG589848:ILH589858 IBK589848:IBL589858 HRO589848:HRP589858 HHS589848:HHT589858 GXW589848:GXX589858 GOA589848:GOB589858 GEE589848:GEF589858 FUI589848:FUJ589858 FKM589848:FKN589858 FAQ589848:FAR589858 EQU589848:EQV589858 EGY589848:EGZ589858 DXC589848:DXD589858 DNG589848:DNH589858 DDK589848:DDL589858 CTO589848:CTP589858 CJS589848:CJT589858 BZW589848:BZX589858 BQA589848:BQB589858 BGE589848:BGF589858 AWI589848:AWJ589858 AMM589848:AMN589858 ACQ589848:ACR589858 SU589848:SV589858 IY589848:IZ589858 WVK524312:WVL524322 WLO524312:WLP524322 WBS524312:WBT524322 VRW524312:VRX524322 VIA524312:VIB524322 UYE524312:UYF524322 UOI524312:UOJ524322 UEM524312:UEN524322 TUQ524312:TUR524322 TKU524312:TKV524322 TAY524312:TAZ524322 SRC524312:SRD524322 SHG524312:SHH524322 RXK524312:RXL524322 RNO524312:RNP524322 RDS524312:RDT524322 QTW524312:QTX524322 QKA524312:QKB524322 QAE524312:QAF524322 PQI524312:PQJ524322 PGM524312:PGN524322 OWQ524312:OWR524322 OMU524312:OMV524322 OCY524312:OCZ524322 NTC524312:NTD524322 NJG524312:NJH524322 MZK524312:MZL524322 MPO524312:MPP524322 MFS524312:MFT524322 LVW524312:LVX524322 LMA524312:LMB524322 LCE524312:LCF524322 KSI524312:KSJ524322 KIM524312:KIN524322 JYQ524312:JYR524322 JOU524312:JOV524322 JEY524312:JEZ524322 IVC524312:IVD524322 ILG524312:ILH524322 IBK524312:IBL524322 HRO524312:HRP524322 HHS524312:HHT524322 GXW524312:GXX524322 GOA524312:GOB524322 GEE524312:GEF524322 FUI524312:FUJ524322 FKM524312:FKN524322 FAQ524312:FAR524322 EQU524312:EQV524322 EGY524312:EGZ524322 DXC524312:DXD524322 DNG524312:DNH524322 DDK524312:DDL524322 CTO524312:CTP524322 CJS524312:CJT524322 BZW524312:BZX524322 BQA524312:BQB524322 BGE524312:BGF524322 AWI524312:AWJ524322 AMM524312:AMN524322 ACQ524312:ACR524322 SU524312:SV524322 IY524312:IZ524322 WVK458776:WVL458786 WLO458776:WLP458786 WBS458776:WBT458786 VRW458776:VRX458786 VIA458776:VIB458786 UYE458776:UYF458786 UOI458776:UOJ458786 UEM458776:UEN458786 TUQ458776:TUR458786 TKU458776:TKV458786 TAY458776:TAZ458786 SRC458776:SRD458786 SHG458776:SHH458786 RXK458776:RXL458786 RNO458776:RNP458786 RDS458776:RDT458786 QTW458776:QTX458786 QKA458776:QKB458786 QAE458776:QAF458786 PQI458776:PQJ458786 PGM458776:PGN458786 OWQ458776:OWR458786 OMU458776:OMV458786 OCY458776:OCZ458786 NTC458776:NTD458786 NJG458776:NJH458786 MZK458776:MZL458786 MPO458776:MPP458786 MFS458776:MFT458786 LVW458776:LVX458786 LMA458776:LMB458786 LCE458776:LCF458786 KSI458776:KSJ458786 KIM458776:KIN458786 JYQ458776:JYR458786 JOU458776:JOV458786 JEY458776:JEZ458786 IVC458776:IVD458786 ILG458776:ILH458786 IBK458776:IBL458786 HRO458776:HRP458786 HHS458776:HHT458786 GXW458776:GXX458786 GOA458776:GOB458786 GEE458776:GEF458786 FUI458776:FUJ458786 FKM458776:FKN458786 FAQ458776:FAR458786 EQU458776:EQV458786 EGY458776:EGZ458786 DXC458776:DXD458786 DNG458776:DNH458786 DDK458776:DDL458786 CTO458776:CTP458786 CJS458776:CJT458786 BZW458776:BZX458786 BQA458776:BQB458786 BGE458776:BGF458786 AWI458776:AWJ458786 AMM458776:AMN458786 ACQ458776:ACR458786 SU458776:SV458786 IY458776:IZ458786 WVK393240:WVL393250 WLO393240:WLP393250 WBS393240:WBT393250 VRW393240:VRX393250 VIA393240:VIB393250 UYE393240:UYF393250 UOI393240:UOJ393250 UEM393240:UEN393250 TUQ393240:TUR393250 TKU393240:TKV393250 TAY393240:TAZ393250 SRC393240:SRD393250 SHG393240:SHH393250 RXK393240:RXL393250 RNO393240:RNP393250 RDS393240:RDT393250 QTW393240:QTX393250 QKA393240:QKB393250 QAE393240:QAF393250 PQI393240:PQJ393250 PGM393240:PGN393250 OWQ393240:OWR393250 OMU393240:OMV393250 OCY393240:OCZ393250 NTC393240:NTD393250 NJG393240:NJH393250 MZK393240:MZL393250 MPO393240:MPP393250 MFS393240:MFT393250 LVW393240:LVX393250 LMA393240:LMB393250 LCE393240:LCF393250 KSI393240:KSJ393250 KIM393240:KIN393250 JYQ393240:JYR393250 JOU393240:JOV393250 JEY393240:JEZ393250 IVC393240:IVD393250 ILG393240:ILH393250 IBK393240:IBL393250 HRO393240:HRP393250 HHS393240:HHT393250 GXW393240:GXX393250 GOA393240:GOB393250 GEE393240:GEF393250 FUI393240:FUJ393250 FKM393240:FKN393250 FAQ393240:FAR393250 EQU393240:EQV393250 EGY393240:EGZ393250 DXC393240:DXD393250 DNG393240:DNH393250 DDK393240:DDL393250 CTO393240:CTP393250 CJS393240:CJT393250 BZW393240:BZX393250 BQA393240:BQB393250 BGE393240:BGF393250 AWI393240:AWJ393250 AMM393240:AMN393250 ACQ393240:ACR393250 SU393240:SV393250 IY393240:IZ393250 WVK327704:WVL327714 WLO327704:WLP327714 WBS327704:WBT327714 VRW327704:VRX327714 VIA327704:VIB327714 UYE327704:UYF327714 UOI327704:UOJ327714 UEM327704:UEN327714 TUQ327704:TUR327714 TKU327704:TKV327714 TAY327704:TAZ327714 SRC327704:SRD327714 SHG327704:SHH327714 RXK327704:RXL327714 RNO327704:RNP327714 RDS327704:RDT327714 QTW327704:QTX327714 QKA327704:QKB327714 QAE327704:QAF327714 PQI327704:PQJ327714 PGM327704:PGN327714 OWQ327704:OWR327714 OMU327704:OMV327714 OCY327704:OCZ327714 NTC327704:NTD327714 NJG327704:NJH327714 MZK327704:MZL327714 MPO327704:MPP327714 MFS327704:MFT327714 LVW327704:LVX327714 LMA327704:LMB327714 LCE327704:LCF327714 KSI327704:KSJ327714 KIM327704:KIN327714 JYQ327704:JYR327714 JOU327704:JOV327714 JEY327704:JEZ327714 IVC327704:IVD327714 ILG327704:ILH327714 IBK327704:IBL327714 HRO327704:HRP327714 HHS327704:HHT327714 GXW327704:GXX327714 GOA327704:GOB327714 GEE327704:GEF327714 FUI327704:FUJ327714 FKM327704:FKN327714 FAQ327704:FAR327714 EQU327704:EQV327714 EGY327704:EGZ327714 DXC327704:DXD327714 DNG327704:DNH327714 DDK327704:DDL327714 CTO327704:CTP327714 CJS327704:CJT327714 BZW327704:BZX327714 BQA327704:BQB327714 BGE327704:BGF327714 AWI327704:AWJ327714 AMM327704:AMN327714 ACQ327704:ACR327714 SU327704:SV327714 IY327704:IZ327714 WVK262168:WVL262178 WLO262168:WLP262178 WBS262168:WBT262178 VRW262168:VRX262178 VIA262168:VIB262178 UYE262168:UYF262178 UOI262168:UOJ262178 UEM262168:UEN262178 TUQ262168:TUR262178 TKU262168:TKV262178 TAY262168:TAZ262178 SRC262168:SRD262178 SHG262168:SHH262178 RXK262168:RXL262178 RNO262168:RNP262178 RDS262168:RDT262178 QTW262168:QTX262178 QKA262168:QKB262178 QAE262168:QAF262178 PQI262168:PQJ262178 PGM262168:PGN262178 OWQ262168:OWR262178 OMU262168:OMV262178 OCY262168:OCZ262178 NTC262168:NTD262178 NJG262168:NJH262178 MZK262168:MZL262178 MPO262168:MPP262178 MFS262168:MFT262178 LVW262168:LVX262178 LMA262168:LMB262178 LCE262168:LCF262178 KSI262168:KSJ262178 KIM262168:KIN262178 JYQ262168:JYR262178 JOU262168:JOV262178 JEY262168:JEZ262178 IVC262168:IVD262178 ILG262168:ILH262178 IBK262168:IBL262178 HRO262168:HRP262178 HHS262168:HHT262178 GXW262168:GXX262178 GOA262168:GOB262178 GEE262168:GEF262178 FUI262168:FUJ262178 FKM262168:FKN262178 FAQ262168:FAR262178 EQU262168:EQV262178 EGY262168:EGZ262178 DXC262168:DXD262178 DNG262168:DNH262178 DDK262168:DDL262178 CTO262168:CTP262178 CJS262168:CJT262178 BZW262168:BZX262178 BQA262168:BQB262178 BGE262168:BGF262178 AWI262168:AWJ262178 AMM262168:AMN262178 ACQ262168:ACR262178 SU262168:SV262178 IY262168:IZ262178 WVK196632:WVL196642 WLO196632:WLP196642 WBS196632:WBT196642 VRW196632:VRX196642 VIA196632:VIB196642 UYE196632:UYF196642 UOI196632:UOJ196642 UEM196632:UEN196642 TUQ196632:TUR196642 TKU196632:TKV196642 TAY196632:TAZ196642 SRC196632:SRD196642 SHG196632:SHH196642 RXK196632:RXL196642 RNO196632:RNP196642 RDS196632:RDT196642 QTW196632:QTX196642 QKA196632:QKB196642 QAE196632:QAF196642 PQI196632:PQJ196642 PGM196632:PGN196642 OWQ196632:OWR196642 OMU196632:OMV196642 OCY196632:OCZ196642 NTC196632:NTD196642 NJG196632:NJH196642 MZK196632:MZL196642 MPO196632:MPP196642 MFS196632:MFT196642 LVW196632:LVX196642 LMA196632:LMB196642 LCE196632:LCF196642 KSI196632:KSJ196642 KIM196632:KIN196642 JYQ196632:JYR196642 JOU196632:JOV196642 JEY196632:JEZ196642 IVC196632:IVD196642 ILG196632:ILH196642 IBK196632:IBL196642 HRO196632:HRP196642 HHS196632:HHT196642 GXW196632:GXX196642 GOA196632:GOB196642 GEE196632:GEF196642 FUI196632:FUJ196642 FKM196632:FKN196642 FAQ196632:FAR196642 EQU196632:EQV196642 EGY196632:EGZ196642 DXC196632:DXD196642 DNG196632:DNH196642 DDK196632:DDL196642 CTO196632:CTP196642 CJS196632:CJT196642 BZW196632:BZX196642 BQA196632:BQB196642 BGE196632:BGF196642 AWI196632:AWJ196642 AMM196632:AMN196642 ACQ196632:ACR196642 SU196632:SV196642 IY196632:IZ196642 WVK131096:WVL131106 WLO131096:WLP131106 WBS131096:WBT131106 VRW131096:VRX131106 VIA131096:VIB131106 UYE131096:UYF131106 UOI131096:UOJ131106 UEM131096:UEN131106 TUQ131096:TUR131106 TKU131096:TKV131106 TAY131096:TAZ131106 SRC131096:SRD131106 SHG131096:SHH131106 RXK131096:RXL131106 RNO131096:RNP131106 RDS131096:RDT131106 QTW131096:QTX131106 QKA131096:QKB131106 QAE131096:QAF131106 PQI131096:PQJ131106 PGM131096:PGN131106 OWQ131096:OWR131106 OMU131096:OMV131106 OCY131096:OCZ131106 NTC131096:NTD131106 NJG131096:NJH131106 MZK131096:MZL131106 MPO131096:MPP131106 MFS131096:MFT131106 LVW131096:LVX131106 LMA131096:LMB131106 LCE131096:LCF131106 KSI131096:KSJ131106 KIM131096:KIN131106 JYQ131096:JYR131106 JOU131096:JOV131106 JEY131096:JEZ131106 IVC131096:IVD131106 ILG131096:ILH131106 IBK131096:IBL131106 HRO131096:HRP131106 HHS131096:HHT131106 GXW131096:GXX131106 GOA131096:GOB131106 GEE131096:GEF131106 FUI131096:FUJ131106 FKM131096:FKN131106 FAQ131096:FAR131106 EQU131096:EQV131106 EGY131096:EGZ131106 DXC131096:DXD131106 DNG131096:DNH131106 DDK131096:DDL131106 CTO131096:CTP131106 CJS131096:CJT131106 BZW131096:BZX131106 BQA131096:BQB131106 BGE131096:BGF131106 AWI131096:AWJ131106 AMM131096:AMN131106 ACQ131096:ACR131106 SU131096:SV131106 IY131096:IZ131106 WVK65560:WVL65570 WLO65560:WLP65570 WBS65560:WBT65570 VRW65560:VRX65570 VIA65560:VIB65570 UYE65560:UYF65570 UOI65560:UOJ65570 UEM65560:UEN65570 TUQ65560:TUR65570 TKU65560:TKV65570 TAY65560:TAZ65570 SRC65560:SRD65570 SHG65560:SHH65570 RXK65560:RXL65570 RNO65560:RNP65570 RDS65560:RDT65570 QTW65560:QTX65570 QKA65560:QKB65570 QAE65560:QAF65570 PQI65560:PQJ65570 PGM65560:PGN65570 OWQ65560:OWR65570 OMU65560:OMV65570 OCY65560:OCZ65570 NTC65560:NTD65570 NJG65560:NJH65570 MZK65560:MZL65570 MPO65560:MPP65570 MFS65560:MFT65570 LVW65560:LVX65570 LMA65560:LMB65570 LCE65560:LCF65570 KSI65560:KSJ65570 KIM65560:KIN65570 JYQ65560:JYR65570 JOU65560:JOV65570 JEY65560:JEZ65570 IVC65560:IVD65570 ILG65560:ILH65570 IBK65560:IBL65570 HRO65560:HRP65570 HHS65560:HHT65570 GXW65560:GXX65570 GOA65560:GOB65570 GEE65560:GEF65570 FUI65560:FUJ65570 FKM65560:FKN65570 FAQ65560:FAR65570 EQU65560:EQV65570 EGY65560:EGZ65570 DXC65560:DXD65570 DNG65560:DNH65570 DDK65560:DDL65570 CTO65560:CTP65570 CJS65560:CJT65570 BZW65560:BZX65570 BQA65560:BQB65570 BGE65560:BGF65570 AWI65560:AWJ65570 AMM65560:AMN65570 ACQ65560:ACR65570 SU65560:SV65570 IY65560:IZ65570 WVN983085:WVN983107 WLR983085:WLR983107 WBV983085:WBV983107 VRZ983085:VRZ983107 VID983085:VID983107 UYH983085:UYH983107 UOL983085:UOL983107 UEP983085:UEP983107 TUT983085:TUT983107 TKX983085:TKX983107 TBB983085:TBB983107 SRF983085:SRF983107 SHJ983085:SHJ983107 RXN983085:RXN983107 RNR983085:RNR983107 RDV983085:RDV983107 QTZ983085:QTZ983107 QKD983085:QKD983107 QAH983085:QAH983107 PQL983085:PQL983107 PGP983085:PGP983107 OWT983085:OWT983107 OMX983085:OMX983107 ODB983085:ODB983107 NTF983085:NTF983107 NJJ983085:NJJ983107 MZN983085:MZN983107 MPR983085:MPR983107 MFV983085:MFV983107 LVZ983085:LVZ983107 LMD983085:LMD983107 LCH983085:LCH983107 KSL983085:KSL983107 KIP983085:KIP983107 JYT983085:JYT983107 JOX983085:JOX983107 JFB983085:JFB983107 IVF983085:IVF983107 ILJ983085:ILJ983107 IBN983085:IBN983107 HRR983085:HRR983107 HHV983085:HHV983107 GXZ983085:GXZ983107 GOD983085:GOD983107 GEH983085:GEH983107 FUL983085:FUL983107 FKP983085:FKP983107 FAT983085:FAT983107 EQX983085:EQX983107 EHB983085:EHB983107 DXF983085:DXF983107 DNJ983085:DNJ983107 DDN983085:DDN983107 CTR983085:CTR983107 CJV983085:CJV983107 BZZ983085:BZZ983107 BQD983085:BQD983107 BGH983085:BGH983107 AWL983085:AWL983107 AMP983085:AMP983107 ACT983085:ACT983107 SX983085:SX983107 JB983085:JB983107 WVN917549:WVN917571 WLR917549:WLR917571 WBV917549:WBV917571 VRZ917549:VRZ917571 VID917549:VID917571 UYH917549:UYH917571 UOL917549:UOL917571 UEP917549:UEP917571 TUT917549:TUT917571 TKX917549:TKX917571 TBB917549:TBB917571 SRF917549:SRF917571 SHJ917549:SHJ917571 RXN917549:RXN917571 RNR917549:RNR917571 RDV917549:RDV917571 QTZ917549:QTZ917571 QKD917549:QKD917571 QAH917549:QAH917571 PQL917549:PQL917571 PGP917549:PGP917571 OWT917549:OWT917571 OMX917549:OMX917571 ODB917549:ODB917571 NTF917549:NTF917571 NJJ917549:NJJ917571 MZN917549:MZN917571 MPR917549:MPR917571 MFV917549:MFV917571 LVZ917549:LVZ917571 LMD917549:LMD917571 LCH917549:LCH917571 KSL917549:KSL917571 KIP917549:KIP917571 JYT917549:JYT917571 JOX917549:JOX917571 JFB917549:JFB917571 IVF917549:IVF917571 ILJ917549:ILJ917571 IBN917549:IBN917571 HRR917549:HRR917571 HHV917549:HHV917571 GXZ917549:GXZ917571 GOD917549:GOD917571 GEH917549:GEH917571 FUL917549:FUL917571 FKP917549:FKP917571 FAT917549:FAT917571 EQX917549:EQX917571 EHB917549:EHB917571 DXF917549:DXF917571 DNJ917549:DNJ917571 DDN917549:DDN917571 CTR917549:CTR917571 CJV917549:CJV917571 BZZ917549:BZZ917571 BQD917549:BQD917571 BGH917549:BGH917571 AWL917549:AWL917571 AMP917549:AMP917571 ACT917549:ACT917571 SX917549:SX917571 JB917549:JB917571 WVN852013:WVN852035 WLR852013:WLR852035 WBV852013:WBV852035 VRZ852013:VRZ852035 VID852013:VID852035 UYH852013:UYH852035 UOL852013:UOL852035 UEP852013:UEP852035 TUT852013:TUT852035 TKX852013:TKX852035 TBB852013:TBB852035 SRF852013:SRF852035 SHJ852013:SHJ852035 RXN852013:RXN852035 RNR852013:RNR852035 RDV852013:RDV852035 QTZ852013:QTZ852035 QKD852013:QKD852035 QAH852013:QAH852035 PQL852013:PQL852035 PGP852013:PGP852035 OWT852013:OWT852035 OMX852013:OMX852035 ODB852013:ODB852035 NTF852013:NTF852035 NJJ852013:NJJ852035 MZN852013:MZN852035 MPR852013:MPR852035 MFV852013:MFV852035 LVZ852013:LVZ852035 LMD852013:LMD852035 LCH852013:LCH852035 KSL852013:KSL852035 KIP852013:KIP852035 JYT852013:JYT852035 JOX852013:JOX852035 JFB852013:JFB852035 IVF852013:IVF852035 ILJ852013:ILJ852035 IBN852013:IBN852035 HRR852013:HRR852035 HHV852013:HHV852035 GXZ852013:GXZ852035 GOD852013:GOD852035 GEH852013:GEH852035 FUL852013:FUL852035 FKP852013:FKP852035 FAT852013:FAT852035 EQX852013:EQX852035 EHB852013:EHB852035 DXF852013:DXF852035 DNJ852013:DNJ852035 DDN852013:DDN852035 CTR852013:CTR852035 CJV852013:CJV852035 BZZ852013:BZZ852035 BQD852013:BQD852035 BGH852013:BGH852035 AWL852013:AWL852035 AMP852013:AMP852035 ACT852013:ACT852035 SX852013:SX852035 JB852013:JB852035 WVN786477:WVN786499 WLR786477:WLR786499 WBV786477:WBV786499 VRZ786477:VRZ786499 VID786477:VID786499 UYH786477:UYH786499 UOL786477:UOL786499 UEP786477:UEP786499 TUT786477:TUT786499 TKX786477:TKX786499 TBB786477:TBB786499 SRF786477:SRF786499 SHJ786477:SHJ786499 RXN786477:RXN786499 RNR786477:RNR786499 RDV786477:RDV786499 QTZ786477:QTZ786499 QKD786477:QKD786499 QAH786477:QAH786499 PQL786477:PQL786499 PGP786477:PGP786499 OWT786477:OWT786499 OMX786477:OMX786499 ODB786477:ODB786499 NTF786477:NTF786499 NJJ786477:NJJ786499 MZN786477:MZN786499 MPR786477:MPR786499 MFV786477:MFV786499 LVZ786477:LVZ786499 LMD786477:LMD786499 LCH786477:LCH786499 KSL786477:KSL786499 KIP786477:KIP786499 JYT786477:JYT786499 JOX786477:JOX786499 JFB786477:JFB786499 IVF786477:IVF786499 ILJ786477:ILJ786499 IBN786477:IBN786499 HRR786477:HRR786499 HHV786477:HHV786499 GXZ786477:GXZ786499 GOD786477:GOD786499 GEH786477:GEH786499 FUL786477:FUL786499 FKP786477:FKP786499 FAT786477:FAT786499 EQX786477:EQX786499 EHB786477:EHB786499 DXF786477:DXF786499 DNJ786477:DNJ786499 DDN786477:DDN786499 CTR786477:CTR786499 CJV786477:CJV786499 BZZ786477:BZZ786499 BQD786477:BQD786499 BGH786477:BGH786499 AWL786477:AWL786499 AMP786477:AMP786499 ACT786477:ACT786499 SX786477:SX786499 JB786477:JB786499 WVN720941:WVN720963 WLR720941:WLR720963 WBV720941:WBV720963 VRZ720941:VRZ720963 VID720941:VID720963 UYH720941:UYH720963 UOL720941:UOL720963 UEP720941:UEP720963 TUT720941:TUT720963 TKX720941:TKX720963 TBB720941:TBB720963 SRF720941:SRF720963 SHJ720941:SHJ720963 RXN720941:RXN720963 RNR720941:RNR720963 RDV720941:RDV720963 QTZ720941:QTZ720963 QKD720941:QKD720963 QAH720941:QAH720963 PQL720941:PQL720963 PGP720941:PGP720963 OWT720941:OWT720963 OMX720941:OMX720963 ODB720941:ODB720963 NTF720941:NTF720963 NJJ720941:NJJ720963 MZN720941:MZN720963 MPR720941:MPR720963 MFV720941:MFV720963 LVZ720941:LVZ720963 LMD720941:LMD720963 LCH720941:LCH720963 KSL720941:KSL720963 KIP720941:KIP720963 JYT720941:JYT720963 JOX720941:JOX720963 JFB720941:JFB720963 IVF720941:IVF720963 ILJ720941:ILJ720963 IBN720941:IBN720963 HRR720941:HRR720963 HHV720941:HHV720963 GXZ720941:GXZ720963 GOD720941:GOD720963 GEH720941:GEH720963 FUL720941:FUL720963 FKP720941:FKP720963 FAT720941:FAT720963 EQX720941:EQX720963 EHB720941:EHB720963 DXF720941:DXF720963 DNJ720941:DNJ720963 DDN720941:DDN720963 CTR720941:CTR720963 CJV720941:CJV720963 BZZ720941:BZZ720963 BQD720941:BQD720963 BGH720941:BGH720963 AWL720941:AWL720963 AMP720941:AMP720963 ACT720941:ACT720963 SX720941:SX720963 JB720941:JB720963 WVN655405:WVN655427 WLR655405:WLR655427 WBV655405:WBV655427 VRZ655405:VRZ655427 VID655405:VID655427 UYH655405:UYH655427 UOL655405:UOL655427 UEP655405:UEP655427 TUT655405:TUT655427 TKX655405:TKX655427 TBB655405:TBB655427 SRF655405:SRF655427 SHJ655405:SHJ655427 RXN655405:RXN655427 RNR655405:RNR655427 RDV655405:RDV655427 QTZ655405:QTZ655427 QKD655405:QKD655427 QAH655405:QAH655427 PQL655405:PQL655427 PGP655405:PGP655427 OWT655405:OWT655427 OMX655405:OMX655427 ODB655405:ODB655427 NTF655405:NTF655427 NJJ655405:NJJ655427 MZN655405:MZN655427 MPR655405:MPR655427 MFV655405:MFV655427 LVZ655405:LVZ655427 LMD655405:LMD655427 LCH655405:LCH655427 KSL655405:KSL655427 KIP655405:KIP655427 JYT655405:JYT655427 JOX655405:JOX655427 JFB655405:JFB655427 IVF655405:IVF655427 ILJ655405:ILJ655427 IBN655405:IBN655427 HRR655405:HRR655427 HHV655405:HHV655427 GXZ655405:GXZ655427 GOD655405:GOD655427 GEH655405:GEH655427 FUL655405:FUL655427 FKP655405:FKP655427 FAT655405:FAT655427 EQX655405:EQX655427 EHB655405:EHB655427 DXF655405:DXF655427 DNJ655405:DNJ655427 DDN655405:DDN655427 CTR655405:CTR655427 CJV655405:CJV655427 BZZ655405:BZZ655427 BQD655405:BQD655427 BGH655405:BGH655427 AWL655405:AWL655427 AMP655405:AMP655427 ACT655405:ACT655427 SX655405:SX655427 JB655405:JB655427 WVN589869:WVN589891 WLR589869:WLR589891 WBV589869:WBV589891 VRZ589869:VRZ589891 VID589869:VID589891 UYH589869:UYH589891 UOL589869:UOL589891 UEP589869:UEP589891 TUT589869:TUT589891 TKX589869:TKX589891 TBB589869:TBB589891 SRF589869:SRF589891 SHJ589869:SHJ589891 RXN589869:RXN589891 RNR589869:RNR589891 RDV589869:RDV589891 QTZ589869:QTZ589891 QKD589869:QKD589891 QAH589869:QAH589891 PQL589869:PQL589891 PGP589869:PGP589891 OWT589869:OWT589891 OMX589869:OMX589891 ODB589869:ODB589891 NTF589869:NTF589891 NJJ589869:NJJ589891 MZN589869:MZN589891 MPR589869:MPR589891 MFV589869:MFV589891 LVZ589869:LVZ589891 LMD589869:LMD589891 LCH589869:LCH589891 KSL589869:KSL589891 KIP589869:KIP589891 JYT589869:JYT589891 JOX589869:JOX589891 JFB589869:JFB589891 IVF589869:IVF589891 ILJ589869:ILJ589891 IBN589869:IBN589891 HRR589869:HRR589891 HHV589869:HHV589891 GXZ589869:GXZ589891 GOD589869:GOD589891 GEH589869:GEH589891 FUL589869:FUL589891 FKP589869:FKP589891 FAT589869:FAT589891 EQX589869:EQX589891 EHB589869:EHB589891 DXF589869:DXF589891 DNJ589869:DNJ589891 DDN589869:DDN589891 CTR589869:CTR589891 CJV589869:CJV589891 BZZ589869:BZZ589891 BQD589869:BQD589891 BGH589869:BGH589891 AWL589869:AWL589891 AMP589869:AMP589891 ACT589869:ACT589891 SX589869:SX589891 JB589869:JB589891 WVN524333:WVN524355 WLR524333:WLR524355 WBV524333:WBV524355 VRZ524333:VRZ524355 VID524333:VID524355 UYH524333:UYH524355 UOL524333:UOL524355 UEP524333:UEP524355 TUT524333:TUT524355 TKX524333:TKX524355 TBB524333:TBB524355 SRF524333:SRF524355 SHJ524333:SHJ524355 RXN524333:RXN524355 RNR524333:RNR524355 RDV524333:RDV524355 QTZ524333:QTZ524355 QKD524333:QKD524355 QAH524333:QAH524355 PQL524333:PQL524355 PGP524333:PGP524355 OWT524333:OWT524355 OMX524333:OMX524355 ODB524333:ODB524355 NTF524333:NTF524355 NJJ524333:NJJ524355 MZN524333:MZN524355 MPR524333:MPR524355 MFV524333:MFV524355 LVZ524333:LVZ524355 LMD524333:LMD524355 LCH524333:LCH524355 KSL524333:KSL524355 KIP524333:KIP524355 JYT524333:JYT524355 JOX524333:JOX524355 JFB524333:JFB524355 IVF524333:IVF524355 ILJ524333:ILJ524355 IBN524333:IBN524355 HRR524333:HRR524355 HHV524333:HHV524355 GXZ524333:GXZ524355 GOD524333:GOD524355 GEH524333:GEH524355 FUL524333:FUL524355 FKP524333:FKP524355 FAT524333:FAT524355 EQX524333:EQX524355 EHB524333:EHB524355 DXF524333:DXF524355 DNJ524333:DNJ524355 DDN524333:DDN524355 CTR524333:CTR524355 CJV524333:CJV524355 BZZ524333:BZZ524355 BQD524333:BQD524355 BGH524333:BGH524355 AWL524333:AWL524355 AMP524333:AMP524355 ACT524333:ACT524355 SX524333:SX524355 JB524333:JB524355 WVN458797:WVN458819 WLR458797:WLR458819 WBV458797:WBV458819 VRZ458797:VRZ458819 VID458797:VID458819 UYH458797:UYH458819 UOL458797:UOL458819 UEP458797:UEP458819 TUT458797:TUT458819 TKX458797:TKX458819 TBB458797:TBB458819 SRF458797:SRF458819 SHJ458797:SHJ458819 RXN458797:RXN458819 RNR458797:RNR458819 RDV458797:RDV458819 QTZ458797:QTZ458819 QKD458797:QKD458819 QAH458797:QAH458819 PQL458797:PQL458819 PGP458797:PGP458819 OWT458797:OWT458819 OMX458797:OMX458819 ODB458797:ODB458819 NTF458797:NTF458819 NJJ458797:NJJ458819 MZN458797:MZN458819 MPR458797:MPR458819 MFV458797:MFV458819 LVZ458797:LVZ458819 LMD458797:LMD458819 LCH458797:LCH458819 KSL458797:KSL458819 KIP458797:KIP458819 JYT458797:JYT458819 JOX458797:JOX458819 JFB458797:JFB458819 IVF458797:IVF458819 ILJ458797:ILJ458819 IBN458797:IBN458819 HRR458797:HRR458819 HHV458797:HHV458819 GXZ458797:GXZ458819 GOD458797:GOD458819 GEH458797:GEH458819 FUL458797:FUL458819 FKP458797:FKP458819 FAT458797:FAT458819 EQX458797:EQX458819 EHB458797:EHB458819 DXF458797:DXF458819 DNJ458797:DNJ458819 DDN458797:DDN458819 CTR458797:CTR458819 CJV458797:CJV458819 BZZ458797:BZZ458819 BQD458797:BQD458819 BGH458797:BGH458819 AWL458797:AWL458819 AMP458797:AMP458819 ACT458797:ACT458819 SX458797:SX458819 JB458797:JB458819 WVN393261:WVN393283 WLR393261:WLR393283 WBV393261:WBV393283 VRZ393261:VRZ393283 VID393261:VID393283 UYH393261:UYH393283 UOL393261:UOL393283 UEP393261:UEP393283 TUT393261:TUT393283 TKX393261:TKX393283 TBB393261:TBB393283 SRF393261:SRF393283 SHJ393261:SHJ393283 RXN393261:RXN393283 RNR393261:RNR393283 RDV393261:RDV393283 QTZ393261:QTZ393283 QKD393261:QKD393283 QAH393261:QAH393283 PQL393261:PQL393283 PGP393261:PGP393283 OWT393261:OWT393283 OMX393261:OMX393283 ODB393261:ODB393283 NTF393261:NTF393283 NJJ393261:NJJ393283 MZN393261:MZN393283 MPR393261:MPR393283 MFV393261:MFV393283 LVZ393261:LVZ393283 LMD393261:LMD393283 LCH393261:LCH393283 KSL393261:KSL393283 KIP393261:KIP393283 JYT393261:JYT393283 JOX393261:JOX393283 JFB393261:JFB393283 IVF393261:IVF393283 ILJ393261:ILJ393283 IBN393261:IBN393283 HRR393261:HRR393283 HHV393261:HHV393283 GXZ393261:GXZ393283 GOD393261:GOD393283 GEH393261:GEH393283 FUL393261:FUL393283 FKP393261:FKP393283 FAT393261:FAT393283 EQX393261:EQX393283 EHB393261:EHB393283 DXF393261:DXF393283 DNJ393261:DNJ393283 DDN393261:DDN393283 CTR393261:CTR393283 CJV393261:CJV393283 BZZ393261:BZZ393283 BQD393261:BQD393283 BGH393261:BGH393283 AWL393261:AWL393283 AMP393261:AMP393283 ACT393261:ACT393283 SX393261:SX393283 JB393261:JB393283 WVN327725:WVN327747 WLR327725:WLR327747 WBV327725:WBV327747 VRZ327725:VRZ327747 VID327725:VID327747 UYH327725:UYH327747 UOL327725:UOL327747 UEP327725:UEP327747 TUT327725:TUT327747 TKX327725:TKX327747 TBB327725:TBB327747 SRF327725:SRF327747 SHJ327725:SHJ327747 RXN327725:RXN327747 RNR327725:RNR327747 RDV327725:RDV327747 QTZ327725:QTZ327747 QKD327725:QKD327747 QAH327725:QAH327747 PQL327725:PQL327747 PGP327725:PGP327747 OWT327725:OWT327747 OMX327725:OMX327747 ODB327725:ODB327747 NTF327725:NTF327747 NJJ327725:NJJ327747 MZN327725:MZN327747 MPR327725:MPR327747 MFV327725:MFV327747 LVZ327725:LVZ327747 LMD327725:LMD327747 LCH327725:LCH327747 KSL327725:KSL327747 KIP327725:KIP327747 JYT327725:JYT327747 JOX327725:JOX327747 JFB327725:JFB327747 IVF327725:IVF327747 ILJ327725:ILJ327747 IBN327725:IBN327747 HRR327725:HRR327747 HHV327725:HHV327747 GXZ327725:GXZ327747 GOD327725:GOD327747 GEH327725:GEH327747 FUL327725:FUL327747 FKP327725:FKP327747 FAT327725:FAT327747 EQX327725:EQX327747 EHB327725:EHB327747 DXF327725:DXF327747 DNJ327725:DNJ327747 DDN327725:DDN327747 CTR327725:CTR327747 CJV327725:CJV327747 BZZ327725:BZZ327747 BQD327725:BQD327747 BGH327725:BGH327747 AWL327725:AWL327747 AMP327725:AMP327747 ACT327725:ACT327747 SX327725:SX327747 JB327725:JB327747 WVN262189:WVN262211 WLR262189:WLR262211 WBV262189:WBV262211 VRZ262189:VRZ262211 VID262189:VID262211 UYH262189:UYH262211 UOL262189:UOL262211 UEP262189:UEP262211 TUT262189:TUT262211 TKX262189:TKX262211 TBB262189:TBB262211 SRF262189:SRF262211 SHJ262189:SHJ262211 RXN262189:RXN262211 RNR262189:RNR262211 RDV262189:RDV262211 QTZ262189:QTZ262211 QKD262189:QKD262211 QAH262189:QAH262211 PQL262189:PQL262211 PGP262189:PGP262211 OWT262189:OWT262211 OMX262189:OMX262211 ODB262189:ODB262211 NTF262189:NTF262211 NJJ262189:NJJ262211 MZN262189:MZN262211 MPR262189:MPR262211 MFV262189:MFV262211 LVZ262189:LVZ262211 LMD262189:LMD262211 LCH262189:LCH262211 KSL262189:KSL262211 KIP262189:KIP262211 JYT262189:JYT262211 JOX262189:JOX262211 JFB262189:JFB262211 IVF262189:IVF262211 ILJ262189:ILJ262211 IBN262189:IBN262211 HRR262189:HRR262211 HHV262189:HHV262211 GXZ262189:GXZ262211 GOD262189:GOD262211 GEH262189:GEH262211 FUL262189:FUL262211 FKP262189:FKP262211 FAT262189:FAT262211 EQX262189:EQX262211 EHB262189:EHB262211 DXF262189:DXF262211 DNJ262189:DNJ262211 DDN262189:DDN262211 CTR262189:CTR262211 CJV262189:CJV262211 BZZ262189:BZZ262211 BQD262189:BQD262211 BGH262189:BGH262211 AWL262189:AWL262211 AMP262189:AMP262211 ACT262189:ACT262211 SX262189:SX262211 JB262189:JB262211 WVN196653:WVN196675 WLR196653:WLR196675 WBV196653:WBV196675 VRZ196653:VRZ196675 VID196653:VID196675 UYH196653:UYH196675 UOL196653:UOL196675 UEP196653:UEP196675 TUT196653:TUT196675 TKX196653:TKX196675 TBB196653:TBB196675 SRF196653:SRF196675 SHJ196653:SHJ196675 RXN196653:RXN196675 RNR196653:RNR196675 RDV196653:RDV196675 QTZ196653:QTZ196675 QKD196653:QKD196675 QAH196653:QAH196675 PQL196653:PQL196675 PGP196653:PGP196675 OWT196653:OWT196675 OMX196653:OMX196675 ODB196653:ODB196675 NTF196653:NTF196675 NJJ196653:NJJ196675 MZN196653:MZN196675 MPR196653:MPR196675 MFV196653:MFV196675 LVZ196653:LVZ196675 LMD196653:LMD196675 LCH196653:LCH196675 KSL196653:KSL196675 KIP196653:KIP196675 JYT196653:JYT196675 JOX196653:JOX196675 JFB196653:JFB196675 IVF196653:IVF196675 ILJ196653:ILJ196675 IBN196653:IBN196675 HRR196653:HRR196675 HHV196653:HHV196675 GXZ196653:GXZ196675 GOD196653:GOD196675 GEH196653:GEH196675 FUL196653:FUL196675 FKP196653:FKP196675 FAT196653:FAT196675 EQX196653:EQX196675 EHB196653:EHB196675 DXF196653:DXF196675 DNJ196653:DNJ196675 DDN196653:DDN196675 CTR196653:CTR196675 CJV196653:CJV196675 BZZ196653:BZZ196675 BQD196653:BQD196675 BGH196653:BGH196675 AWL196653:AWL196675 AMP196653:AMP196675 ACT196653:ACT196675 SX196653:SX196675 JB196653:JB196675 WVN131117:WVN131139 WLR131117:WLR131139 WBV131117:WBV131139 VRZ131117:VRZ131139 VID131117:VID131139 UYH131117:UYH131139 UOL131117:UOL131139 UEP131117:UEP131139 TUT131117:TUT131139 TKX131117:TKX131139 TBB131117:TBB131139 SRF131117:SRF131139 SHJ131117:SHJ131139 RXN131117:RXN131139 RNR131117:RNR131139 RDV131117:RDV131139 QTZ131117:QTZ131139 QKD131117:QKD131139 QAH131117:QAH131139 PQL131117:PQL131139 PGP131117:PGP131139 OWT131117:OWT131139 OMX131117:OMX131139 ODB131117:ODB131139 NTF131117:NTF131139 NJJ131117:NJJ131139 MZN131117:MZN131139 MPR131117:MPR131139 MFV131117:MFV131139 LVZ131117:LVZ131139 LMD131117:LMD131139 LCH131117:LCH131139 KSL131117:KSL131139 KIP131117:KIP131139 JYT131117:JYT131139 JOX131117:JOX131139 JFB131117:JFB131139 IVF131117:IVF131139 ILJ131117:ILJ131139 IBN131117:IBN131139 HRR131117:HRR131139 HHV131117:HHV131139 GXZ131117:GXZ131139 GOD131117:GOD131139 GEH131117:GEH131139 FUL131117:FUL131139 FKP131117:FKP131139 FAT131117:FAT131139 EQX131117:EQX131139 EHB131117:EHB131139 DXF131117:DXF131139 DNJ131117:DNJ131139 DDN131117:DDN131139 CTR131117:CTR131139 CJV131117:CJV131139 BZZ131117:BZZ131139 BQD131117:BQD131139 BGH131117:BGH131139 AWL131117:AWL131139 AMP131117:AMP131139 ACT131117:ACT131139 SX131117:SX131139 JB131117:JB131139 WVN65581:WVN65603 WLR65581:WLR65603 WBV65581:WBV65603 VRZ65581:VRZ65603 VID65581:VID65603 UYH65581:UYH65603 UOL65581:UOL65603 UEP65581:UEP65603 TUT65581:TUT65603 TKX65581:TKX65603 TBB65581:TBB65603 SRF65581:SRF65603 SHJ65581:SHJ65603 RXN65581:RXN65603 RNR65581:RNR65603 RDV65581:RDV65603 QTZ65581:QTZ65603 QKD65581:QKD65603 QAH65581:QAH65603 PQL65581:PQL65603 PGP65581:PGP65603 OWT65581:OWT65603 OMX65581:OMX65603 ODB65581:ODB65603 NTF65581:NTF65603 NJJ65581:NJJ65603 MZN65581:MZN65603 MPR65581:MPR65603 MFV65581:MFV65603 LVZ65581:LVZ65603 LMD65581:LMD65603 LCH65581:LCH65603 KSL65581:KSL65603 KIP65581:KIP65603 JYT65581:JYT65603 JOX65581:JOX65603 JFB65581:JFB65603 IVF65581:IVF65603 ILJ65581:ILJ65603 IBN65581:IBN65603 HRR65581:HRR65603 HHV65581:HHV65603 GXZ65581:GXZ65603 GOD65581:GOD65603 GEH65581:GEH65603 FUL65581:FUL65603 FKP65581:FKP65603 FAT65581:FAT65603 EQX65581:EQX65603 EHB65581:EHB65603 DXF65581:DXF65603 DNJ65581:DNJ65603 DDN65581:DDN65603 CTR65581:CTR65603 CJV65581:CJV65603 BZZ65581:BZZ65603 BQD65581:BQD65603 BGH65581:BGH65603 AWL65581:AWL65603 AMP65581:AMP65603 ACT65581:ACT65603 SX65581:SX65603 JB65581:JB65603 WVM983086:WVM983107 WLQ983086:WLQ983107 WBU983086:WBU983107 VRY983086:VRY983107 VIC983086:VIC983107 UYG983086:UYG983107 UOK983086:UOK983107 UEO983086:UEO983107 TUS983086:TUS983107 TKW983086:TKW983107 TBA983086:TBA983107 SRE983086:SRE983107 SHI983086:SHI983107 RXM983086:RXM983107 RNQ983086:RNQ983107 RDU983086:RDU983107 QTY983086:QTY983107 QKC983086:QKC983107 QAG983086:QAG983107 PQK983086:PQK983107 PGO983086:PGO983107 OWS983086:OWS983107 OMW983086:OMW983107 ODA983086:ODA983107 NTE983086:NTE983107 NJI983086:NJI983107 MZM983086:MZM983107 MPQ983086:MPQ983107 MFU983086:MFU983107 LVY983086:LVY983107 LMC983086:LMC983107 LCG983086:LCG983107 KSK983086:KSK983107 KIO983086:KIO983107 JYS983086:JYS983107 JOW983086:JOW983107 JFA983086:JFA983107 IVE983086:IVE983107 ILI983086:ILI983107 IBM983086:IBM983107 HRQ983086:HRQ983107 HHU983086:HHU983107 GXY983086:GXY983107 GOC983086:GOC983107 GEG983086:GEG983107 FUK983086:FUK983107 FKO983086:FKO983107 FAS983086:FAS983107 EQW983086:EQW983107 EHA983086:EHA983107 DXE983086:DXE983107 DNI983086:DNI983107 DDM983086:DDM983107 CTQ983086:CTQ983107 CJU983086:CJU983107 BZY983086:BZY983107 BQC983086:BQC983107 BGG983086:BGG983107 AWK983086:AWK983107 AMO983086:AMO983107 ACS983086:ACS983107 SW983086:SW983107 JA983086:JA983107 WVM917550:WVM917571 WLQ917550:WLQ917571 WBU917550:WBU917571 VRY917550:VRY917571 VIC917550:VIC917571 UYG917550:UYG917571 UOK917550:UOK917571 UEO917550:UEO917571 TUS917550:TUS917571 TKW917550:TKW917571 TBA917550:TBA917571 SRE917550:SRE917571 SHI917550:SHI917571 RXM917550:RXM917571 RNQ917550:RNQ917571 RDU917550:RDU917571 QTY917550:QTY917571 QKC917550:QKC917571 QAG917550:QAG917571 PQK917550:PQK917571 PGO917550:PGO917571 OWS917550:OWS917571 OMW917550:OMW917571 ODA917550:ODA917571 NTE917550:NTE917571 NJI917550:NJI917571 MZM917550:MZM917571 MPQ917550:MPQ917571 MFU917550:MFU917571 LVY917550:LVY917571 LMC917550:LMC917571 LCG917550:LCG917571 KSK917550:KSK917571 KIO917550:KIO917571 JYS917550:JYS917571 JOW917550:JOW917571 JFA917550:JFA917571 IVE917550:IVE917571 ILI917550:ILI917571 IBM917550:IBM917571 HRQ917550:HRQ917571 HHU917550:HHU917571 GXY917550:GXY917571 GOC917550:GOC917571 GEG917550:GEG917571 FUK917550:FUK917571 FKO917550:FKO917571 FAS917550:FAS917571 EQW917550:EQW917571 EHA917550:EHA917571 DXE917550:DXE917571 DNI917550:DNI917571 DDM917550:DDM917571 CTQ917550:CTQ917571 CJU917550:CJU917571 BZY917550:BZY917571 BQC917550:BQC917571 BGG917550:BGG917571 AWK917550:AWK917571 AMO917550:AMO917571 ACS917550:ACS917571 SW917550:SW917571 JA917550:JA917571 WVM852014:WVM852035 WLQ852014:WLQ852035 WBU852014:WBU852035 VRY852014:VRY852035 VIC852014:VIC852035 UYG852014:UYG852035 UOK852014:UOK852035 UEO852014:UEO852035 TUS852014:TUS852035 TKW852014:TKW852035 TBA852014:TBA852035 SRE852014:SRE852035 SHI852014:SHI852035 RXM852014:RXM852035 RNQ852014:RNQ852035 RDU852014:RDU852035 QTY852014:QTY852035 QKC852014:QKC852035 QAG852014:QAG852035 PQK852014:PQK852035 PGO852014:PGO852035 OWS852014:OWS852035 OMW852014:OMW852035 ODA852014:ODA852035 NTE852014:NTE852035 NJI852014:NJI852035 MZM852014:MZM852035 MPQ852014:MPQ852035 MFU852014:MFU852035 LVY852014:LVY852035 LMC852014:LMC852035 LCG852014:LCG852035 KSK852014:KSK852035 KIO852014:KIO852035 JYS852014:JYS852035 JOW852014:JOW852035 JFA852014:JFA852035 IVE852014:IVE852035 ILI852014:ILI852035 IBM852014:IBM852035 HRQ852014:HRQ852035 HHU852014:HHU852035 GXY852014:GXY852035 GOC852014:GOC852035 GEG852014:GEG852035 FUK852014:FUK852035 FKO852014:FKO852035 FAS852014:FAS852035 EQW852014:EQW852035 EHA852014:EHA852035 DXE852014:DXE852035 DNI852014:DNI852035 DDM852014:DDM852035 CTQ852014:CTQ852035 CJU852014:CJU852035 BZY852014:BZY852035 BQC852014:BQC852035 BGG852014:BGG852035 AWK852014:AWK852035 AMO852014:AMO852035 ACS852014:ACS852035 SW852014:SW852035 JA852014:JA852035 WVM786478:WVM786499 WLQ786478:WLQ786499 WBU786478:WBU786499 VRY786478:VRY786499 VIC786478:VIC786499 UYG786478:UYG786499 UOK786478:UOK786499 UEO786478:UEO786499 TUS786478:TUS786499 TKW786478:TKW786499 TBA786478:TBA786499 SRE786478:SRE786499 SHI786478:SHI786499 RXM786478:RXM786499 RNQ786478:RNQ786499 RDU786478:RDU786499 QTY786478:QTY786499 QKC786478:QKC786499 QAG786478:QAG786499 PQK786478:PQK786499 PGO786478:PGO786499 OWS786478:OWS786499 OMW786478:OMW786499 ODA786478:ODA786499 NTE786478:NTE786499 NJI786478:NJI786499 MZM786478:MZM786499 MPQ786478:MPQ786499 MFU786478:MFU786499 LVY786478:LVY786499 LMC786478:LMC786499 LCG786478:LCG786499 KSK786478:KSK786499 KIO786478:KIO786499 JYS786478:JYS786499 JOW786478:JOW786499 JFA786478:JFA786499 IVE786478:IVE786499 ILI786478:ILI786499 IBM786478:IBM786499 HRQ786478:HRQ786499 HHU786478:HHU786499 GXY786478:GXY786499 GOC786478:GOC786499 GEG786478:GEG786499 FUK786478:FUK786499 FKO786478:FKO786499 FAS786478:FAS786499 EQW786478:EQW786499 EHA786478:EHA786499 DXE786478:DXE786499 DNI786478:DNI786499 DDM786478:DDM786499 CTQ786478:CTQ786499 CJU786478:CJU786499 BZY786478:BZY786499 BQC786478:BQC786499 BGG786478:BGG786499 AWK786478:AWK786499 AMO786478:AMO786499 ACS786478:ACS786499 SW786478:SW786499 JA786478:JA786499 WVM720942:WVM720963 WLQ720942:WLQ720963 WBU720942:WBU720963 VRY720942:VRY720963 VIC720942:VIC720963 UYG720942:UYG720963 UOK720942:UOK720963 UEO720942:UEO720963 TUS720942:TUS720963 TKW720942:TKW720963 TBA720942:TBA720963 SRE720942:SRE720963 SHI720942:SHI720963 RXM720942:RXM720963 RNQ720942:RNQ720963 RDU720942:RDU720963 QTY720942:QTY720963 QKC720942:QKC720963 QAG720942:QAG720963 PQK720942:PQK720963 PGO720942:PGO720963 OWS720942:OWS720963 OMW720942:OMW720963 ODA720942:ODA720963 NTE720942:NTE720963 NJI720942:NJI720963 MZM720942:MZM720963 MPQ720942:MPQ720963 MFU720942:MFU720963 LVY720942:LVY720963 LMC720942:LMC720963 LCG720942:LCG720963 KSK720942:KSK720963 KIO720942:KIO720963 JYS720942:JYS720963 JOW720942:JOW720963 JFA720942:JFA720963 IVE720942:IVE720963 ILI720942:ILI720963 IBM720942:IBM720963 HRQ720942:HRQ720963 HHU720942:HHU720963 GXY720942:GXY720963 GOC720942:GOC720963 GEG720942:GEG720963 FUK720942:FUK720963 FKO720942:FKO720963 FAS720942:FAS720963 EQW720942:EQW720963 EHA720942:EHA720963 DXE720942:DXE720963 DNI720942:DNI720963 DDM720942:DDM720963 CTQ720942:CTQ720963 CJU720942:CJU720963 BZY720942:BZY720963 BQC720942:BQC720963 BGG720942:BGG720963 AWK720942:AWK720963 AMO720942:AMO720963 ACS720942:ACS720963 SW720942:SW720963 JA720942:JA720963 WVM655406:WVM655427 WLQ655406:WLQ655427 WBU655406:WBU655427 VRY655406:VRY655427 VIC655406:VIC655427 UYG655406:UYG655427 UOK655406:UOK655427 UEO655406:UEO655427 TUS655406:TUS655427 TKW655406:TKW655427 TBA655406:TBA655427 SRE655406:SRE655427 SHI655406:SHI655427 RXM655406:RXM655427 RNQ655406:RNQ655427 RDU655406:RDU655427 QTY655406:QTY655427 QKC655406:QKC655427 QAG655406:QAG655427 PQK655406:PQK655427 PGO655406:PGO655427 OWS655406:OWS655427 OMW655406:OMW655427 ODA655406:ODA655427 NTE655406:NTE655427 NJI655406:NJI655427 MZM655406:MZM655427 MPQ655406:MPQ655427 MFU655406:MFU655427 LVY655406:LVY655427 LMC655406:LMC655427 LCG655406:LCG655427 KSK655406:KSK655427 KIO655406:KIO655427 JYS655406:JYS655427 JOW655406:JOW655427 JFA655406:JFA655427 IVE655406:IVE655427 ILI655406:ILI655427 IBM655406:IBM655427 HRQ655406:HRQ655427 HHU655406:HHU655427 GXY655406:GXY655427 GOC655406:GOC655427 GEG655406:GEG655427 FUK655406:FUK655427 FKO655406:FKO655427 FAS655406:FAS655427 EQW655406:EQW655427 EHA655406:EHA655427 DXE655406:DXE655427 DNI655406:DNI655427 DDM655406:DDM655427 CTQ655406:CTQ655427 CJU655406:CJU655427 BZY655406:BZY655427 BQC655406:BQC655427 BGG655406:BGG655427 AWK655406:AWK655427 AMO655406:AMO655427 ACS655406:ACS655427 SW655406:SW655427 JA655406:JA655427 WVM589870:WVM589891 WLQ589870:WLQ589891 WBU589870:WBU589891 VRY589870:VRY589891 VIC589870:VIC589891 UYG589870:UYG589891 UOK589870:UOK589891 UEO589870:UEO589891 TUS589870:TUS589891 TKW589870:TKW589891 TBA589870:TBA589891 SRE589870:SRE589891 SHI589870:SHI589891 RXM589870:RXM589891 RNQ589870:RNQ589891 RDU589870:RDU589891 QTY589870:QTY589891 QKC589870:QKC589891 QAG589870:QAG589891 PQK589870:PQK589891 PGO589870:PGO589891 OWS589870:OWS589891 OMW589870:OMW589891 ODA589870:ODA589891 NTE589870:NTE589891 NJI589870:NJI589891 MZM589870:MZM589891 MPQ589870:MPQ589891 MFU589870:MFU589891 LVY589870:LVY589891 LMC589870:LMC589891 LCG589870:LCG589891 KSK589870:KSK589891 KIO589870:KIO589891 JYS589870:JYS589891 JOW589870:JOW589891 JFA589870:JFA589891 IVE589870:IVE589891 ILI589870:ILI589891 IBM589870:IBM589891 HRQ589870:HRQ589891 HHU589870:HHU589891 GXY589870:GXY589891 GOC589870:GOC589891 GEG589870:GEG589891 FUK589870:FUK589891 FKO589870:FKO589891 FAS589870:FAS589891 EQW589870:EQW589891 EHA589870:EHA589891 DXE589870:DXE589891 DNI589870:DNI589891 DDM589870:DDM589891 CTQ589870:CTQ589891 CJU589870:CJU589891 BZY589870:BZY589891 BQC589870:BQC589891 BGG589870:BGG589891 AWK589870:AWK589891 AMO589870:AMO589891 ACS589870:ACS589891 SW589870:SW589891 JA589870:JA589891 WVM524334:WVM524355 WLQ524334:WLQ524355 WBU524334:WBU524355 VRY524334:VRY524355 VIC524334:VIC524355 UYG524334:UYG524355 UOK524334:UOK524355 UEO524334:UEO524355 TUS524334:TUS524355 TKW524334:TKW524355 TBA524334:TBA524355 SRE524334:SRE524355 SHI524334:SHI524355 RXM524334:RXM524355 RNQ524334:RNQ524355 RDU524334:RDU524355 QTY524334:QTY524355 QKC524334:QKC524355 QAG524334:QAG524355 PQK524334:PQK524355 PGO524334:PGO524355 OWS524334:OWS524355 OMW524334:OMW524355 ODA524334:ODA524355 NTE524334:NTE524355 NJI524334:NJI524355 MZM524334:MZM524355 MPQ524334:MPQ524355 MFU524334:MFU524355 LVY524334:LVY524355 LMC524334:LMC524355 LCG524334:LCG524355 KSK524334:KSK524355 KIO524334:KIO524355 JYS524334:JYS524355 JOW524334:JOW524355 JFA524334:JFA524355 IVE524334:IVE524355 ILI524334:ILI524355 IBM524334:IBM524355 HRQ524334:HRQ524355 HHU524334:HHU524355 GXY524334:GXY524355 GOC524334:GOC524355 GEG524334:GEG524355 FUK524334:FUK524355 FKO524334:FKO524355 FAS524334:FAS524355 EQW524334:EQW524355 EHA524334:EHA524355 DXE524334:DXE524355 DNI524334:DNI524355 DDM524334:DDM524355 CTQ524334:CTQ524355 CJU524334:CJU524355 BZY524334:BZY524355 BQC524334:BQC524355 BGG524334:BGG524355 AWK524334:AWK524355 AMO524334:AMO524355 ACS524334:ACS524355 SW524334:SW524355 JA524334:JA524355 WVM458798:WVM458819 WLQ458798:WLQ458819 WBU458798:WBU458819 VRY458798:VRY458819 VIC458798:VIC458819 UYG458798:UYG458819 UOK458798:UOK458819 UEO458798:UEO458819 TUS458798:TUS458819 TKW458798:TKW458819 TBA458798:TBA458819 SRE458798:SRE458819 SHI458798:SHI458819 RXM458798:RXM458819 RNQ458798:RNQ458819 RDU458798:RDU458819 QTY458798:QTY458819 QKC458798:QKC458819 QAG458798:QAG458819 PQK458798:PQK458819 PGO458798:PGO458819 OWS458798:OWS458819 OMW458798:OMW458819 ODA458798:ODA458819 NTE458798:NTE458819 NJI458798:NJI458819 MZM458798:MZM458819 MPQ458798:MPQ458819 MFU458798:MFU458819 LVY458798:LVY458819 LMC458798:LMC458819 LCG458798:LCG458819 KSK458798:KSK458819 KIO458798:KIO458819 JYS458798:JYS458819 JOW458798:JOW458819 JFA458798:JFA458819 IVE458798:IVE458819 ILI458798:ILI458819 IBM458798:IBM458819 HRQ458798:HRQ458819 HHU458798:HHU458819 GXY458798:GXY458819 GOC458798:GOC458819 GEG458798:GEG458819 FUK458798:FUK458819 FKO458798:FKO458819 FAS458798:FAS458819 EQW458798:EQW458819 EHA458798:EHA458819 DXE458798:DXE458819 DNI458798:DNI458819 DDM458798:DDM458819 CTQ458798:CTQ458819 CJU458798:CJU458819 BZY458798:BZY458819 BQC458798:BQC458819 BGG458798:BGG458819 AWK458798:AWK458819 AMO458798:AMO458819 ACS458798:ACS458819 SW458798:SW458819 JA458798:JA458819 WVM393262:WVM393283 WLQ393262:WLQ393283 WBU393262:WBU393283 VRY393262:VRY393283 VIC393262:VIC393283 UYG393262:UYG393283 UOK393262:UOK393283 UEO393262:UEO393283 TUS393262:TUS393283 TKW393262:TKW393283 TBA393262:TBA393283 SRE393262:SRE393283 SHI393262:SHI393283 RXM393262:RXM393283 RNQ393262:RNQ393283 RDU393262:RDU393283 QTY393262:QTY393283 QKC393262:QKC393283 QAG393262:QAG393283 PQK393262:PQK393283 PGO393262:PGO393283 OWS393262:OWS393283 OMW393262:OMW393283 ODA393262:ODA393283 NTE393262:NTE393283 NJI393262:NJI393283 MZM393262:MZM393283 MPQ393262:MPQ393283 MFU393262:MFU393283 LVY393262:LVY393283 LMC393262:LMC393283 LCG393262:LCG393283 KSK393262:KSK393283 KIO393262:KIO393283 JYS393262:JYS393283 JOW393262:JOW393283 JFA393262:JFA393283 IVE393262:IVE393283 ILI393262:ILI393283 IBM393262:IBM393283 HRQ393262:HRQ393283 HHU393262:HHU393283 GXY393262:GXY393283 GOC393262:GOC393283 GEG393262:GEG393283 FUK393262:FUK393283 FKO393262:FKO393283 FAS393262:FAS393283 EQW393262:EQW393283 EHA393262:EHA393283 DXE393262:DXE393283 DNI393262:DNI393283 DDM393262:DDM393283 CTQ393262:CTQ393283 CJU393262:CJU393283 BZY393262:BZY393283 BQC393262:BQC393283 BGG393262:BGG393283 AWK393262:AWK393283 AMO393262:AMO393283 ACS393262:ACS393283 SW393262:SW393283 JA393262:JA393283 WVM327726:WVM327747 WLQ327726:WLQ327747 WBU327726:WBU327747 VRY327726:VRY327747 VIC327726:VIC327747 UYG327726:UYG327747 UOK327726:UOK327747 UEO327726:UEO327747 TUS327726:TUS327747 TKW327726:TKW327747 TBA327726:TBA327747 SRE327726:SRE327747 SHI327726:SHI327747 RXM327726:RXM327747 RNQ327726:RNQ327747 RDU327726:RDU327747 QTY327726:QTY327747 QKC327726:QKC327747 QAG327726:QAG327747 PQK327726:PQK327747 PGO327726:PGO327747 OWS327726:OWS327747 OMW327726:OMW327747 ODA327726:ODA327747 NTE327726:NTE327747 NJI327726:NJI327747 MZM327726:MZM327747 MPQ327726:MPQ327747 MFU327726:MFU327747 LVY327726:LVY327747 LMC327726:LMC327747 LCG327726:LCG327747 KSK327726:KSK327747 KIO327726:KIO327747 JYS327726:JYS327747 JOW327726:JOW327747 JFA327726:JFA327747 IVE327726:IVE327747 ILI327726:ILI327747 IBM327726:IBM327747 HRQ327726:HRQ327747 HHU327726:HHU327747 GXY327726:GXY327747 GOC327726:GOC327747 GEG327726:GEG327747 FUK327726:FUK327747 FKO327726:FKO327747 FAS327726:FAS327747 EQW327726:EQW327747 EHA327726:EHA327747 DXE327726:DXE327747 DNI327726:DNI327747 DDM327726:DDM327747 CTQ327726:CTQ327747 CJU327726:CJU327747 BZY327726:BZY327747 BQC327726:BQC327747 BGG327726:BGG327747 AWK327726:AWK327747 AMO327726:AMO327747 ACS327726:ACS327747 SW327726:SW327747 JA327726:JA327747 WVM262190:WVM262211 WLQ262190:WLQ262211 WBU262190:WBU262211 VRY262190:VRY262211 VIC262190:VIC262211 UYG262190:UYG262211 UOK262190:UOK262211 UEO262190:UEO262211 TUS262190:TUS262211 TKW262190:TKW262211 TBA262190:TBA262211 SRE262190:SRE262211 SHI262190:SHI262211 RXM262190:RXM262211 RNQ262190:RNQ262211 RDU262190:RDU262211 QTY262190:QTY262211 QKC262190:QKC262211 QAG262190:QAG262211 PQK262190:PQK262211 PGO262190:PGO262211 OWS262190:OWS262211 OMW262190:OMW262211 ODA262190:ODA262211 NTE262190:NTE262211 NJI262190:NJI262211 MZM262190:MZM262211 MPQ262190:MPQ262211 MFU262190:MFU262211 LVY262190:LVY262211 LMC262190:LMC262211 LCG262190:LCG262211 KSK262190:KSK262211 KIO262190:KIO262211 JYS262190:JYS262211 JOW262190:JOW262211 JFA262190:JFA262211 IVE262190:IVE262211 ILI262190:ILI262211 IBM262190:IBM262211 HRQ262190:HRQ262211 HHU262190:HHU262211 GXY262190:GXY262211 GOC262190:GOC262211 GEG262190:GEG262211 FUK262190:FUK262211 FKO262190:FKO262211 FAS262190:FAS262211 EQW262190:EQW262211 EHA262190:EHA262211 DXE262190:DXE262211 DNI262190:DNI262211 DDM262190:DDM262211 CTQ262190:CTQ262211 CJU262190:CJU262211 BZY262190:BZY262211 BQC262190:BQC262211 BGG262190:BGG262211 AWK262190:AWK262211 AMO262190:AMO262211 ACS262190:ACS262211 SW262190:SW262211 JA262190:JA262211 WVM196654:WVM196675 WLQ196654:WLQ196675 WBU196654:WBU196675 VRY196654:VRY196675 VIC196654:VIC196675 UYG196654:UYG196675 UOK196654:UOK196675 UEO196654:UEO196675 TUS196654:TUS196675 TKW196654:TKW196675 TBA196654:TBA196675 SRE196654:SRE196675 SHI196654:SHI196675 RXM196654:RXM196675 RNQ196654:RNQ196675 RDU196654:RDU196675 QTY196654:QTY196675 QKC196654:QKC196675 QAG196654:QAG196675 PQK196654:PQK196675 PGO196654:PGO196675 OWS196654:OWS196675 OMW196654:OMW196675 ODA196654:ODA196675 NTE196654:NTE196675 NJI196654:NJI196675 MZM196654:MZM196675 MPQ196654:MPQ196675 MFU196654:MFU196675 LVY196654:LVY196675 LMC196654:LMC196675 LCG196654:LCG196675 KSK196654:KSK196675 KIO196654:KIO196675 JYS196654:JYS196675 JOW196654:JOW196675 JFA196654:JFA196675 IVE196654:IVE196675 ILI196654:ILI196675 IBM196654:IBM196675 HRQ196654:HRQ196675 HHU196654:HHU196675 GXY196654:GXY196675 GOC196654:GOC196675 GEG196654:GEG196675 FUK196654:FUK196675 FKO196654:FKO196675 FAS196654:FAS196675 EQW196654:EQW196675 EHA196654:EHA196675 DXE196654:DXE196675 DNI196654:DNI196675 DDM196654:DDM196675 CTQ196654:CTQ196675 CJU196654:CJU196675 BZY196654:BZY196675 BQC196654:BQC196675 BGG196654:BGG196675 AWK196654:AWK196675 AMO196654:AMO196675 ACS196654:ACS196675 SW196654:SW196675 JA196654:JA196675 WVM131118:WVM131139 WLQ131118:WLQ131139 WBU131118:WBU131139 VRY131118:VRY131139 VIC131118:VIC131139 UYG131118:UYG131139 UOK131118:UOK131139 UEO131118:UEO131139 TUS131118:TUS131139 TKW131118:TKW131139 TBA131118:TBA131139 SRE131118:SRE131139 SHI131118:SHI131139 RXM131118:RXM131139 RNQ131118:RNQ131139 RDU131118:RDU131139 QTY131118:QTY131139 QKC131118:QKC131139 QAG131118:QAG131139 PQK131118:PQK131139 PGO131118:PGO131139 OWS131118:OWS131139 OMW131118:OMW131139 ODA131118:ODA131139 NTE131118:NTE131139 NJI131118:NJI131139 MZM131118:MZM131139 MPQ131118:MPQ131139 MFU131118:MFU131139 LVY131118:LVY131139 LMC131118:LMC131139 LCG131118:LCG131139 KSK131118:KSK131139 KIO131118:KIO131139 JYS131118:JYS131139 JOW131118:JOW131139 JFA131118:JFA131139 IVE131118:IVE131139 ILI131118:ILI131139 IBM131118:IBM131139 HRQ131118:HRQ131139 HHU131118:HHU131139 GXY131118:GXY131139 GOC131118:GOC131139 GEG131118:GEG131139 FUK131118:FUK131139 FKO131118:FKO131139 FAS131118:FAS131139 EQW131118:EQW131139 EHA131118:EHA131139 DXE131118:DXE131139 DNI131118:DNI131139 DDM131118:DDM131139 CTQ131118:CTQ131139 CJU131118:CJU131139 BZY131118:BZY131139 BQC131118:BQC131139 BGG131118:BGG131139 AWK131118:AWK131139 AMO131118:AMO131139 ACS131118:ACS131139 SW131118:SW131139 JA131118:JA131139 WVM65582:WVM65603 WLQ65582:WLQ65603 WBU65582:WBU65603 VRY65582:VRY65603 VIC65582:VIC65603 UYG65582:UYG65603 UOK65582:UOK65603 UEO65582:UEO65603 TUS65582:TUS65603 TKW65582:TKW65603 TBA65582:TBA65603 SRE65582:SRE65603 SHI65582:SHI65603 RXM65582:RXM65603 RNQ65582:RNQ65603 RDU65582:RDU65603 QTY65582:QTY65603 QKC65582:QKC65603 QAG65582:QAG65603 PQK65582:PQK65603 PGO65582:PGO65603 OWS65582:OWS65603 OMW65582:OMW65603 ODA65582:ODA65603 NTE65582:NTE65603 NJI65582:NJI65603 MZM65582:MZM65603 MPQ65582:MPQ65603 MFU65582:MFU65603 LVY65582:LVY65603 LMC65582:LMC65603 LCG65582:LCG65603 KSK65582:KSK65603 KIO65582:KIO65603 JYS65582:JYS65603 JOW65582:JOW65603 JFA65582:JFA65603 IVE65582:IVE65603 ILI65582:ILI65603 IBM65582:IBM65603 HRQ65582:HRQ65603 HHU65582:HHU65603 GXY65582:GXY65603 GOC65582:GOC65603 GEG65582:GEG65603 FUK65582:FUK65603 FKO65582:FKO65603 FAS65582:FAS65603 EQW65582:EQW65603 EHA65582:EHA65603 DXE65582:DXE65603 DNI65582:DNI65603 DDM65582:DDM65603 CTQ65582:CTQ65603 CJU65582:CJU65603 BZY65582:BZY65603 BQC65582:BQC65603 BGG65582:BGG65603 AWK65582:AWK65603 AMO65582:AMO65603 ACS65582:ACS65603 SW65582:SW65603 JA65582:JA65603 WVN983064:WVN983074 WLR983064:WLR983074 WBV983064:WBV983074 VRZ983064:VRZ983074 VID983064:VID983074 UYH983064:UYH983074 UOL983064:UOL983074 UEP983064:UEP983074 TUT983064:TUT983074 TKX983064:TKX983074 TBB983064:TBB983074 SRF983064:SRF983074 SHJ983064:SHJ983074 RXN983064:RXN983074 RNR983064:RNR983074 RDV983064:RDV983074 QTZ983064:QTZ983074 QKD983064:QKD983074 QAH983064:QAH983074 PQL983064:PQL983074 PGP983064:PGP983074 OWT983064:OWT983074 OMX983064:OMX983074 ODB983064:ODB983074 NTF983064:NTF983074 NJJ983064:NJJ983074 MZN983064:MZN983074 MPR983064:MPR983074 MFV983064:MFV983074 LVZ983064:LVZ983074 LMD983064:LMD983074 LCH983064:LCH983074 KSL983064:KSL983074 KIP983064:KIP983074 JYT983064:JYT983074 JOX983064:JOX983074 JFB983064:JFB983074 IVF983064:IVF983074 ILJ983064:ILJ983074 IBN983064:IBN983074 HRR983064:HRR983074 HHV983064:HHV983074 GXZ983064:GXZ983074 GOD983064:GOD983074 GEH983064:GEH983074 FUL983064:FUL983074 FKP983064:FKP983074 FAT983064:FAT983074 EQX983064:EQX983074 EHB983064:EHB983074 DXF983064:DXF983074 DNJ983064:DNJ983074 DDN983064:DDN983074 CTR983064:CTR983074 CJV983064:CJV983074 BZZ983064:BZZ983074 BQD983064:BQD983074 BGH983064:BGH983074 AWL983064:AWL983074 AMP983064:AMP983074 ACT983064:ACT983074 SX983064:SX983074 JB983064:JB983074 WVN917528:WVN917538 WLR917528:WLR917538 WBV917528:WBV917538 VRZ917528:VRZ917538 VID917528:VID917538 UYH917528:UYH917538 UOL917528:UOL917538 UEP917528:UEP917538 TUT917528:TUT917538 TKX917528:TKX917538 TBB917528:TBB917538 SRF917528:SRF917538 SHJ917528:SHJ917538 RXN917528:RXN917538 RNR917528:RNR917538 RDV917528:RDV917538 QTZ917528:QTZ917538 QKD917528:QKD917538 QAH917528:QAH917538 PQL917528:PQL917538 PGP917528:PGP917538 OWT917528:OWT917538 OMX917528:OMX917538 ODB917528:ODB917538 NTF917528:NTF917538 NJJ917528:NJJ917538 MZN917528:MZN917538 MPR917528:MPR917538 MFV917528:MFV917538 LVZ917528:LVZ917538 LMD917528:LMD917538 LCH917528:LCH917538 KSL917528:KSL917538 KIP917528:KIP917538 JYT917528:JYT917538 JOX917528:JOX917538 JFB917528:JFB917538 IVF917528:IVF917538 ILJ917528:ILJ917538 IBN917528:IBN917538 HRR917528:HRR917538 HHV917528:HHV917538 GXZ917528:GXZ917538 GOD917528:GOD917538 GEH917528:GEH917538 FUL917528:FUL917538 FKP917528:FKP917538 FAT917528:FAT917538 EQX917528:EQX917538 EHB917528:EHB917538 DXF917528:DXF917538 DNJ917528:DNJ917538 DDN917528:DDN917538 CTR917528:CTR917538 CJV917528:CJV917538 BZZ917528:BZZ917538 BQD917528:BQD917538 BGH917528:BGH917538 AWL917528:AWL917538 AMP917528:AMP917538 ACT917528:ACT917538 SX917528:SX917538 JB917528:JB917538 WVN851992:WVN852002 WLR851992:WLR852002 WBV851992:WBV852002 VRZ851992:VRZ852002 VID851992:VID852002 UYH851992:UYH852002 UOL851992:UOL852002 UEP851992:UEP852002 TUT851992:TUT852002 TKX851992:TKX852002 TBB851992:TBB852002 SRF851992:SRF852002 SHJ851992:SHJ852002 RXN851992:RXN852002 RNR851992:RNR852002 RDV851992:RDV852002 QTZ851992:QTZ852002 QKD851992:QKD852002 QAH851992:QAH852002 PQL851992:PQL852002 PGP851992:PGP852002 OWT851992:OWT852002 OMX851992:OMX852002 ODB851992:ODB852002 NTF851992:NTF852002 NJJ851992:NJJ852002 MZN851992:MZN852002 MPR851992:MPR852002 MFV851992:MFV852002 LVZ851992:LVZ852002 LMD851992:LMD852002 LCH851992:LCH852002 KSL851992:KSL852002 KIP851992:KIP852002 JYT851992:JYT852002 JOX851992:JOX852002 JFB851992:JFB852002 IVF851992:IVF852002 ILJ851992:ILJ852002 IBN851992:IBN852002 HRR851992:HRR852002 HHV851992:HHV852002 GXZ851992:GXZ852002 GOD851992:GOD852002 GEH851992:GEH852002 FUL851992:FUL852002 FKP851992:FKP852002 FAT851992:FAT852002 EQX851992:EQX852002 EHB851992:EHB852002 DXF851992:DXF852002 DNJ851992:DNJ852002 DDN851992:DDN852002 CTR851992:CTR852002 CJV851992:CJV852002 BZZ851992:BZZ852002 BQD851992:BQD852002 BGH851992:BGH852002 AWL851992:AWL852002 AMP851992:AMP852002 ACT851992:ACT852002 SX851992:SX852002 JB851992:JB852002 WVN786456:WVN786466 WLR786456:WLR786466 WBV786456:WBV786466 VRZ786456:VRZ786466 VID786456:VID786466 UYH786456:UYH786466 UOL786456:UOL786466 UEP786456:UEP786466 TUT786456:TUT786466 TKX786456:TKX786466 TBB786456:TBB786466 SRF786456:SRF786466 SHJ786456:SHJ786466 RXN786456:RXN786466 RNR786456:RNR786466 RDV786456:RDV786466 QTZ786456:QTZ786466 QKD786456:QKD786466 QAH786456:QAH786466 PQL786456:PQL786466 PGP786456:PGP786466 OWT786456:OWT786466 OMX786456:OMX786466 ODB786456:ODB786466 NTF786456:NTF786466 NJJ786456:NJJ786466 MZN786456:MZN786466 MPR786456:MPR786466 MFV786456:MFV786466 LVZ786456:LVZ786466 LMD786456:LMD786466 LCH786456:LCH786466 KSL786456:KSL786466 KIP786456:KIP786466 JYT786456:JYT786466 JOX786456:JOX786466 JFB786456:JFB786466 IVF786456:IVF786466 ILJ786456:ILJ786466 IBN786456:IBN786466 HRR786456:HRR786466 HHV786456:HHV786466 GXZ786456:GXZ786466 GOD786456:GOD786466 GEH786456:GEH786466 FUL786456:FUL786466 FKP786456:FKP786466 FAT786456:FAT786466 EQX786456:EQX786466 EHB786456:EHB786466 DXF786456:DXF786466 DNJ786456:DNJ786466 DDN786456:DDN786466 CTR786456:CTR786466 CJV786456:CJV786466 BZZ786456:BZZ786466 BQD786456:BQD786466 BGH786456:BGH786466 AWL786456:AWL786466 AMP786456:AMP786466 ACT786456:ACT786466 SX786456:SX786466 JB786456:JB786466 WVN720920:WVN720930 WLR720920:WLR720930 WBV720920:WBV720930 VRZ720920:VRZ720930 VID720920:VID720930 UYH720920:UYH720930 UOL720920:UOL720930 UEP720920:UEP720930 TUT720920:TUT720930 TKX720920:TKX720930 TBB720920:TBB720930 SRF720920:SRF720930 SHJ720920:SHJ720930 RXN720920:RXN720930 RNR720920:RNR720930 RDV720920:RDV720930 QTZ720920:QTZ720930 QKD720920:QKD720930 QAH720920:QAH720930 PQL720920:PQL720930 PGP720920:PGP720930 OWT720920:OWT720930 OMX720920:OMX720930 ODB720920:ODB720930 NTF720920:NTF720930 NJJ720920:NJJ720930 MZN720920:MZN720930 MPR720920:MPR720930 MFV720920:MFV720930 LVZ720920:LVZ720930 LMD720920:LMD720930 LCH720920:LCH720930 KSL720920:KSL720930 KIP720920:KIP720930 JYT720920:JYT720930 JOX720920:JOX720930 JFB720920:JFB720930 IVF720920:IVF720930 ILJ720920:ILJ720930 IBN720920:IBN720930 HRR720920:HRR720930 HHV720920:HHV720930 GXZ720920:GXZ720930 GOD720920:GOD720930 GEH720920:GEH720930 FUL720920:FUL720930 FKP720920:FKP720930 FAT720920:FAT720930 EQX720920:EQX720930 EHB720920:EHB720930 DXF720920:DXF720930 DNJ720920:DNJ720930 DDN720920:DDN720930 CTR720920:CTR720930 CJV720920:CJV720930 BZZ720920:BZZ720930 BQD720920:BQD720930 BGH720920:BGH720930 AWL720920:AWL720930 AMP720920:AMP720930 ACT720920:ACT720930 SX720920:SX720930 JB720920:JB720930 WVN655384:WVN655394 WLR655384:WLR655394 WBV655384:WBV655394 VRZ655384:VRZ655394 VID655384:VID655394 UYH655384:UYH655394 UOL655384:UOL655394 UEP655384:UEP655394 TUT655384:TUT655394 TKX655384:TKX655394 TBB655384:TBB655394 SRF655384:SRF655394 SHJ655384:SHJ655394 RXN655384:RXN655394 RNR655384:RNR655394 RDV655384:RDV655394 QTZ655384:QTZ655394 QKD655384:QKD655394 QAH655384:QAH655394 PQL655384:PQL655394 PGP655384:PGP655394 OWT655384:OWT655394 OMX655384:OMX655394 ODB655384:ODB655394 NTF655384:NTF655394 NJJ655384:NJJ655394 MZN655384:MZN655394 MPR655384:MPR655394 MFV655384:MFV655394 LVZ655384:LVZ655394 LMD655384:LMD655394 LCH655384:LCH655394 KSL655384:KSL655394 KIP655384:KIP655394 JYT655384:JYT655394 JOX655384:JOX655394 JFB655384:JFB655394 IVF655384:IVF655394 ILJ655384:ILJ655394 IBN655384:IBN655394 HRR655384:HRR655394 HHV655384:HHV655394 GXZ655384:GXZ655394 GOD655384:GOD655394 GEH655384:GEH655394 FUL655384:FUL655394 FKP655384:FKP655394 FAT655384:FAT655394 EQX655384:EQX655394 EHB655384:EHB655394 DXF655384:DXF655394 DNJ655384:DNJ655394 DDN655384:DDN655394 CTR655384:CTR655394 CJV655384:CJV655394 BZZ655384:BZZ655394 BQD655384:BQD655394 BGH655384:BGH655394 AWL655384:AWL655394 AMP655384:AMP655394 ACT655384:ACT655394 SX655384:SX655394 JB655384:JB655394 WVN589848:WVN589858 WLR589848:WLR589858 WBV589848:WBV589858 VRZ589848:VRZ589858 VID589848:VID589858 UYH589848:UYH589858 UOL589848:UOL589858 UEP589848:UEP589858 TUT589848:TUT589858 TKX589848:TKX589858 TBB589848:TBB589858 SRF589848:SRF589858 SHJ589848:SHJ589858 RXN589848:RXN589858 RNR589848:RNR589858 RDV589848:RDV589858 QTZ589848:QTZ589858 QKD589848:QKD589858 QAH589848:QAH589858 PQL589848:PQL589858 PGP589848:PGP589858 OWT589848:OWT589858 OMX589848:OMX589858 ODB589848:ODB589858 NTF589848:NTF589858 NJJ589848:NJJ589858 MZN589848:MZN589858 MPR589848:MPR589858 MFV589848:MFV589858 LVZ589848:LVZ589858 LMD589848:LMD589858 LCH589848:LCH589858 KSL589848:KSL589858 KIP589848:KIP589858 JYT589848:JYT589858 JOX589848:JOX589858 JFB589848:JFB589858 IVF589848:IVF589858 ILJ589848:ILJ589858 IBN589848:IBN589858 HRR589848:HRR589858 HHV589848:HHV589858 GXZ589848:GXZ589858 GOD589848:GOD589858 GEH589848:GEH589858 FUL589848:FUL589858 FKP589848:FKP589858 FAT589848:FAT589858 EQX589848:EQX589858 EHB589848:EHB589858 DXF589848:DXF589858 DNJ589848:DNJ589858 DDN589848:DDN589858 CTR589848:CTR589858 CJV589848:CJV589858 BZZ589848:BZZ589858 BQD589848:BQD589858 BGH589848:BGH589858 AWL589848:AWL589858 AMP589848:AMP589858 ACT589848:ACT589858 SX589848:SX589858 JB589848:JB589858 WVN524312:WVN524322 WLR524312:WLR524322 WBV524312:WBV524322 VRZ524312:VRZ524322 VID524312:VID524322 UYH524312:UYH524322 UOL524312:UOL524322 UEP524312:UEP524322 TUT524312:TUT524322 TKX524312:TKX524322 TBB524312:TBB524322 SRF524312:SRF524322 SHJ524312:SHJ524322 RXN524312:RXN524322 RNR524312:RNR524322 RDV524312:RDV524322 QTZ524312:QTZ524322 QKD524312:QKD524322 QAH524312:QAH524322 PQL524312:PQL524322 PGP524312:PGP524322 OWT524312:OWT524322 OMX524312:OMX524322 ODB524312:ODB524322 NTF524312:NTF524322 NJJ524312:NJJ524322 MZN524312:MZN524322 MPR524312:MPR524322 MFV524312:MFV524322 LVZ524312:LVZ524322 LMD524312:LMD524322 LCH524312:LCH524322 KSL524312:KSL524322 KIP524312:KIP524322 JYT524312:JYT524322 JOX524312:JOX524322 JFB524312:JFB524322 IVF524312:IVF524322 ILJ524312:ILJ524322 IBN524312:IBN524322 HRR524312:HRR524322 HHV524312:HHV524322 GXZ524312:GXZ524322 GOD524312:GOD524322 GEH524312:GEH524322 FUL524312:FUL524322 FKP524312:FKP524322 FAT524312:FAT524322 EQX524312:EQX524322 EHB524312:EHB524322 DXF524312:DXF524322 DNJ524312:DNJ524322 DDN524312:DDN524322 CTR524312:CTR524322 CJV524312:CJV524322 BZZ524312:BZZ524322 BQD524312:BQD524322 BGH524312:BGH524322 AWL524312:AWL524322 AMP524312:AMP524322 ACT524312:ACT524322 SX524312:SX524322 JB524312:JB524322 WVN458776:WVN458786 WLR458776:WLR458786 WBV458776:WBV458786 VRZ458776:VRZ458786 VID458776:VID458786 UYH458776:UYH458786 UOL458776:UOL458786 UEP458776:UEP458786 TUT458776:TUT458786 TKX458776:TKX458786 TBB458776:TBB458786 SRF458776:SRF458786 SHJ458776:SHJ458786 RXN458776:RXN458786 RNR458776:RNR458786 RDV458776:RDV458786 QTZ458776:QTZ458786 QKD458776:QKD458786 QAH458776:QAH458786 PQL458776:PQL458786 PGP458776:PGP458786 OWT458776:OWT458786 OMX458776:OMX458786 ODB458776:ODB458786 NTF458776:NTF458786 NJJ458776:NJJ458786 MZN458776:MZN458786 MPR458776:MPR458786 MFV458776:MFV458786 LVZ458776:LVZ458786 LMD458776:LMD458786 LCH458776:LCH458786 KSL458776:KSL458786 KIP458776:KIP458786 JYT458776:JYT458786 JOX458776:JOX458786 JFB458776:JFB458786 IVF458776:IVF458786 ILJ458776:ILJ458786 IBN458776:IBN458786 HRR458776:HRR458786 HHV458776:HHV458786 GXZ458776:GXZ458786 GOD458776:GOD458786 GEH458776:GEH458786 FUL458776:FUL458786 FKP458776:FKP458786 FAT458776:FAT458786 EQX458776:EQX458786 EHB458776:EHB458786 DXF458776:DXF458786 DNJ458776:DNJ458786 DDN458776:DDN458786 CTR458776:CTR458786 CJV458776:CJV458786 BZZ458776:BZZ458786 BQD458776:BQD458786 BGH458776:BGH458786 AWL458776:AWL458786 AMP458776:AMP458786 ACT458776:ACT458786 SX458776:SX458786 JB458776:JB458786 WVN393240:WVN393250 WLR393240:WLR393250 WBV393240:WBV393250 VRZ393240:VRZ393250 VID393240:VID393250 UYH393240:UYH393250 UOL393240:UOL393250 UEP393240:UEP393250 TUT393240:TUT393250 TKX393240:TKX393250 TBB393240:TBB393250 SRF393240:SRF393250 SHJ393240:SHJ393250 RXN393240:RXN393250 RNR393240:RNR393250 RDV393240:RDV393250 QTZ393240:QTZ393250 QKD393240:QKD393250 QAH393240:QAH393250 PQL393240:PQL393250 PGP393240:PGP393250 OWT393240:OWT393250 OMX393240:OMX393250 ODB393240:ODB393250 NTF393240:NTF393250 NJJ393240:NJJ393250 MZN393240:MZN393250 MPR393240:MPR393250 MFV393240:MFV393250 LVZ393240:LVZ393250 LMD393240:LMD393250 LCH393240:LCH393250 KSL393240:KSL393250 KIP393240:KIP393250 JYT393240:JYT393250 JOX393240:JOX393250 JFB393240:JFB393250 IVF393240:IVF393250 ILJ393240:ILJ393250 IBN393240:IBN393250 HRR393240:HRR393250 HHV393240:HHV393250 GXZ393240:GXZ393250 GOD393240:GOD393250 GEH393240:GEH393250 FUL393240:FUL393250 FKP393240:FKP393250 FAT393240:FAT393250 EQX393240:EQX393250 EHB393240:EHB393250 DXF393240:DXF393250 DNJ393240:DNJ393250 DDN393240:DDN393250 CTR393240:CTR393250 CJV393240:CJV393250 BZZ393240:BZZ393250 BQD393240:BQD393250 BGH393240:BGH393250 AWL393240:AWL393250 AMP393240:AMP393250 ACT393240:ACT393250 SX393240:SX393250 JB393240:JB393250 WVN327704:WVN327714 WLR327704:WLR327714 WBV327704:WBV327714 VRZ327704:VRZ327714 VID327704:VID327714 UYH327704:UYH327714 UOL327704:UOL327714 UEP327704:UEP327714 TUT327704:TUT327714 TKX327704:TKX327714 TBB327704:TBB327714 SRF327704:SRF327714 SHJ327704:SHJ327714 RXN327704:RXN327714 RNR327704:RNR327714 RDV327704:RDV327714 QTZ327704:QTZ327714 QKD327704:QKD327714 QAH327704:QAH327714 PQL327704:PQL327714 PGP327704:PGP327714 OWT327704:OWT327714 OMX327704:OMX327714 ODB327704:ODB327714 NTF327704:NTF327714 NJJ327704:NJJ327714 MZN327704:MZN327714 MPR327704:MPR327714 MFV327704:MFV327714 LVZ327704:LVZ327714 LMD327704:LMD327714 LCH327704:LCH327714 KSL327704:KSL327714 KIP327704:KIP327714 JYT327704:JYT327714 JOX327704:JOX327714 JFB327704:JFB327714 IVF327704:IVF327714 ILJ327704:ILJ327714 IBN327704:IBN327714 HRR327704:HRR327714 HHV327704:HHV327714 GXZ327704:GXZ327714 GOD327704:GOD327714 GEH327704:GEH327714 FUL327704:FUL327714 FKP327704:FKP327714 FAT327704:FAT327714 EQX327704:EQX327714 EHB327704:EHB327714 DXF327704:DXF327714 DNJ327704:DNJ327714 DDN327704:DDN327714 CTR327704:CTR327714 CJV327704:CJV327714 BZZ327704:BZZ327714 BQD327704:BQD327714 BGH327704:BGH327714 AWL327704:AWL327714 AMP327704:AMP327714 ACT327704:ACT327714 SX327704:SX327714 JB327704:JB327714 WVN262168:WVN262178 WLR262168:WLR262178 WBV262168:WBV262178 VRZ262168:VRZ262178 VID262168:VID262178 UYH262168:UYH262178 UOL262168:UOL262178 UEP262168:UEP262178 TUT262168:TUT262178 TKX262168:TKX262178 TBB262168:TBB262178 SRF262168:SRF262178 SHJ262168:SHJ262178 RXN262168:RXN262178 RNR262168:RNR262178 RDV262168:RDV262178 QTZ262168:QTZ262178 QKD262168:QKD262178 QAH262168:QAH262178 PQL262168:PQL262178 PGP262168:PGP262178 OWT262168:OWT262178 OMX262168:OMX262178 ODB262168:ODB262178 NTF262168:NTF262178 NJJ262168:NJJ262178 MZN262168:MZN262178 MPR262168:MPR262178 MFV262168:MFV262178 LVZ262168:LVZ262178 LMD262168:LMD262178 LCH262168:LCH262178 KSL262168:KSL262178 KIP262168:KIP262178 JYT262168:JYT262178 JOX262168:JOX262178 JFB262168:JFB262178 IVF262168:IVF262178 ILJ262168:ILJ262178 IBN262168:IBN262178 HRR262168:HRR262178 HHV262168:HHV262178 GXZ262168:GXZ262178 GOD262168:GOD262178 GEH262168:GEH262178 FUL262168:FUL262178 FKP262168:FKP262178 FAT262168:FAT262178 EQX262168:EQX262178 EHB262168:EHB262178 DXF262168:DXF262178 DNJ262168:DNJ262178 DDN262168:DDN262178 CTR262168:CTR262178 CJV262168:CJV262178 BZZ262168:BZZ262178 BQD262168:BQD262178 BGH262168:BGH262178 AWL262168:AWL262178 AMP262168:AMP262178 ACT262168:ACT262178 SX262168:SX262178 JB262168:JB262178 WVN196632:WVN196642 WLR196632:WLR196642 WBV196632:WBV196642 VRZ196632:VRZ196642 VID196632:VID196642 UYH196632:UYH196642 UOL196632:UOL196642 UEP196632:UEP196642 TUT196632:TUT196642 TKX196632:TKX196642 TBB196632:TBB196642 SRF196632:SRF196642 SHJ196632:SHJ196642 RXN196632:RXN196642 RNR196632:RNR196642 RDV196632:RDV196642 QTZ196632:QTZ196642 QKD196632:QKD196642 QAH196632:QAH196642 PQL196632:PQL196642 PGP196632:PGP196642 OWT196632:OWT196642 OMX196632:OMX196642 ODB196632:ODB196642 NTF196632:NTF196642 NJJ196632:NJJ196642 MZN196632:MZN196642 MPR196632:MPR196642 MFV196632:MFV196642 LVZ196632:LVZ196642 LMD196632:LMD196642 LCH196632:LCH196642 KSL196632:KSL196642 KIP196632:KIP196642 JYT196632:JYT196642 JOX196632:JOX196642 JFB196632:JFB196642 IVF196632:IVF196642 ILJ196632:ILJ196642 IBN196632:IBN196642 HRR196632:HRR196642 HHV196632:HHV196642 GXZ196632:GXZ196642 GOD196632:GOD196642 GEH196632:GEH196642 FUL196632:FUL196642 FKP196632:FKP196642 FAT196632:FAT196642 EQX196632:EQX196642 EHB196632:EHB196642 DXF196632:DXF196642 DNJ196632:DNJ196642 DDN196632:DDN196642 CTR196632:CTR196642 CJV196632:CJV196642 BZZ196632:BZZ196642 BQD196632:BQD196642 BGH196632:BGH196642 AWL196632:AWL196642 AMP196632:AMP196642 ACT196632:ACT196642 SX196632:SX196642 JB196632:JB196642 WVN131096:WVN131106 WLR131096:WLR131106 WBV131096:WBV131106 VRZ131096:VRZ131106 VID131096:VID131106 UYH131096:UYH131106 UOL131096:UOL131106 UEP131096:UEP131106 TUT131096:TUT131106 TKX131096:TKX131106 TBB131096:TBB131106 SRF131096:SRF131106 SHJ131096:SHJ131106 RXN131096:RXN131106 RNR131096:RNR131106 RDV131096:RDV131106 QTZ131096:QTZ131106 QKD131096:QKD131106 QAH131096:QAH131106 PQL131096:PQL131106 PGP131096:PGP131106 OWT131096:OWT131106 OMX131096:OMX131106 ODB131096:ODB131106 NTF131096:NTF131106 NJJ131096:NJJ131106 MZN131096:MZN131106 MPR131096:MPR131106 MFV131096:MFV131106 LVZ131096:LVZ131106 LMD131096:LMD131106 LCH131096:LCH131106 KSL131096:KSL131106 KIP131096:KIP131106 JYT131096:JYT131106 JOX131096:JOX131106 JFB131096:JFB131106 IVF131096:IVF131106 ILJ131096:ILJ131106 IBN131096:IBN131106 HRR131096:HRR131106 HHV131096:HHV131106 GXZ131096:GXZ131106 GOD131096:GOD131106 GEH131096:GEH131106 FUL131096:FUL131106 FKP131096:FKP131106 FAT131096:FAT131106 EQX131096:EQX131106 EHB131096:EHB131106 DXF131096:DXF131106 DNJ131096:DNJ131106 DDN131096:DDN131106 CTR131096:CTR131106 CJV131096:CJV131106 BZZ131096:BZZ131106 BQD131096:BQD131106 BGH131096:BGH131106 AWL131096:AWL131106 AMP131096:AMP131106 ACT131096:ACT131106 SX131096:SX131106 JB131096:JB131106 WVN65560:WVN65570 WLR65560:WLR65570 WBV65560:WBV65570 VRZ65560:VRZ65570 VID65560:VID65570 UYH65560:UYH65570 UOL65560:UOL65570 UEP65560:UEP65570 TUT65560:TUT65570 TKX65560:TKX65570 TBB65560:TBB65570 SRF65560:SRF65570 SHJ65560:SHJ65570 RXN65560:RXN65570 RNR65560:RNR65570 RDV65560:RDV65570 QTZ65560:QTZ65570 QKD65560:QKD65570 QAH65560:QAH65570 PQL65560:PQL65570 PGP65560:PGP65570 OWT65560:OWT65570 OMX65560:OMX65570 ODB65560:ODB65570 NTF65560:NTF65570 NJJ65560:NJJ65570 MZN65560:MZN65570 MPR65560:MPR65570 MFV65560:MFV65570 LVZ65560:LVZ65570 LMD65560:LMD65570 LCH65560:LCH65570 KSL65560:KSL65570 KIP65560:KIP65570 JYT65560:JYT65570 JOX65560:JOX65570 JFB65560:JFB65570 IVF65560:IVF65570 ILJ65560:ILJ65570 IBN65560:IBN65570 HRR65560:HRR65570 HHV65560:HHV65570 GXZ65560:GXZ65570 GOD65560:GOD65570 GEH65560:GEH65570 FUL65560:FUL65570 FKP65560:FKP65570 FAT65560:FAT65570 EQX65560:EQX65570 EHB65560:EHB65570 DXF65560:DXF65570 DNJ65560:DNJ65570 DDN65560:DDN65570 CTR65560:CTR65570 CJV65560:CJV65570 BZZ65560:BZZ65570 BQD65560:BQD65570 BGH65560:BGH65570 AWL65560:AWL65570 AMP65560:AMP65570 ACT65560:ACT65570 SX65560:SX65570 JB65560:JB65570 G65560:G65570 G131096:G131106 G196632:G196642 G262168:G262178 G327704:G327714 G393240:G393250 G458776:G458786 G524312:G524322 G589848:G589858 G655384:G655394 G720920:G720930 G786456:G786466 G851992:G852002 G917528:G917538 G983064:G983074 F65582:F65603 F131118:F131139 F196654:F196675 F262190:F262211 F327726:F327747 F393262:F393283 F458798:F458819 F524334:F524355 F589870:F589891 F655406:F655427 F720942:F720963 F786478:F786499 F852014:F852035 F917550:F917571 F983086:F983107 G65581:G65603 G131117:G131139 G196653:G196675 G262189:G262211 G327725:G327747 G393261:G393283 G458797:G458819 G524333:G524355 G589869:G589891 G655405:G655427 G720941:G720963 G786477:G786499 G852013:G852035 G917549:G917571 G983085:G983107 D65560:E65570 D131096:E131106 D196632:E196642 D262168:E262178 D327704:E327714 D393240:E393250 D458776:E458786 D524312:E524322 D589848:E589858 D655384:E655394 D720920:E720930 D786456:E786466 D851992:E852002 D917528:E917538 D983064:E983074 F65561:F65570 F131097:F131106 F196633:F196642 F262169:F262178 F327705:F327714 F393241:F393250 F458777:F458786 F524313:F524322 F589849:F589858 F655385:F655394 F720921:F720930 F786457:F786466 F851993:F852002 F917529:F917538 F983065:F983074 D65581:D65603 D131117:D131139 D196653:D196675 D262189:D262211 D327725:D327747 D393261:D393283 D458797:D458819 D524333:D524355 D589869:D589891 D655405:D655427 D720941:D720963 D786477:D786499 D852013:D852035 D917549:D917571 D983085:D983107">
      <formula1>0</formula1>
      <formula2>8</formula2>
    </dataValidation>
    <dataValidation type="whole" allowBlank="1" showInputMessage="1" showErrorMessage="1" errorTitle="Coda Audio" error="YOU HAVE ENTERED A WRONG NUMBER OF CABINETS" promptTitle="Coda Audio" prompt="ENTER THE NUMBER OF CABINETS FROM 1 UP TO 12" sqref="WVI983060 WLM983060 WBQ983060 VRU983060 VHY983060 UYC983060 UOG983060 UEK983060 TUO983060 TKS983060 TAW983060 SRA983060 SHE983060 RXI983060 RNM983060 RDQ983060 QTU983060 QJY983060 QAC983060 PQG983060 PGK983060 OWO983060 OMS983060 OCW983060 NTA983060 NJE983060 MZI983060 MPM983060 MFQ983060 LVU983060 LLY983060 LCC983060 KSG983060 KIK983060 JYO983060 JOS983060 JEW983060 IVA983060 ILE983060 IBI983060 HRM983060 HHQ983060 GXU983060 GNY983060 GEC983060 FUG983060 FKK983060 FAO983060 EQS983060 EGW983060 DXA983060 DNE983060 DDI983060 CTM983060 CJQ983060 BZU983060 BPY983060 BGC983060 AWG983060 AMK983060 ACO983060 SS983060 IW983060 WVI917524 WLM917524 WBQ917524 VRU917524 VHY917524 UYC917524 UOG917524 UEK917524 TUO917524 TKS917524 TAW917524 SRA917524 SHE917524 RXI917524 RNM917524 RDQ917524 QTU917524 QJY917524 QAC917524 PQG917524 PGK917524 OWO917524 OMS917524 OCW917524 NTA917524 NJE917524 MZI917524 MPM917524 MFQ917524 LVU917524 LLY917524 LCC917524 KSG917524 KIK917524 JYO917524 JOS917524 JEW917524 IVA917524 ILE917524 IBI917524 HRM917524 HHQ917524 GXU917524 GNY917524 GEC917524 FUG917524 FKK917524 FAO917524 EQS917524 EGW917524 DXA917524 DNE917524 DDI917524 CTM917524 CJQ917524 BZU917524 BPY917524 BGC917524 AWG917524 AMK917524 ACO917524 SS917524 IW917524 WVI851988 WLM851988 WBQ851988 VRU851988 VHY851988 UYC851988 UOG851988 UEK851988 TUO851988 TKS851988 TAW851988 SRA851988 SHE851988 RXI851988 RNM851988 RDQ851988 QTU851988 QJY851988 QAC851988 PQG851988 PGK851988 OWO851988 OMS851988 OCW851988 NTA851988 NJE851988 MZI851988 MPM851988 MFQ851988 LVU851988 LLY851988 LCC851988 KSG851988 KIK851988 JYO851988 JOS851988 JEW851988 IVA851988 ILE851988 IBI851988 HRM851988 HHQ851988 GXU851988 GNY851988 GEC851988 FUG851988 FKK851988 FAO851988 EQS851988 EGW851988 DXA851988 DNE851988 DDI851988 CTM851988 CJQ851988 BZU851988 BPY851988 BGC851988 AWG851988 AMK851988 ACO851988 SS851988 IW851988 WVI786452 WLM786452 WBQ786452 VRU786452 VHY786452 UYC786452 UOG786452 UEK786452 TUO786452 TKS786452 TAW786452 SRA786452 SHE786452 RXI786452 RNM786452 RDQ786452 QTU786452 QJY786452 QAC786452 PQG786452 PGK786452 OWO786452 OMS786452 OCW786452 NTA786452 NJE786452 MZI786452 MPM786452 MFQ786452 LVU786452 LLY786452 LCC786452 KSG786452 KIK786452 JYO786452 JOS786452 JEW786452 IVA786452 ILE786452 IBI786452 HRM786452 HHQ786452 GXU786452 GNY786452 GEC786452 FUG786452 FKK786452 FAO786452 EQS786452 EGW786452 DXA786452 DNE786452 DDI786452 CTM786452 CJQ786452 BZU786452 BPY786452 BGC786452 AWG786452 AMK786452 ACO786452 SS786452 IW786452 WVI720916 WLM720916 WBQ720916 VRU720916 VHY720916 UYC720916 UOG720916 UEK720916 TUO720916 TKS720916 TAW720916 SRA720916 SHE720916 RXI720916 RNM720916 RDQ720916 QTU720916 QJY720916 QAC720916 PQG720916 PGK720916 OWO720916 OMS720916 OCW720916 NTA720916 NJE720916 MZI720916 MPM720916 MFQ720916 LVU720916 LLY720916 LCC720916 KSG720916 KIK720916 JYO720916 JOS720916 JEW720916 IVA720916 ILE720916 IBI720916 HRM720916 HHQ720916 GXU720916 GNY720916 GEC720916 FUG720916 FKK720916 FAO720916 EQS720916 EGW720916 DXA720916 DNE720916 DDI720916 CTM720916 CJQ720916 BZU720916 BPY720916 BGC720916 AWG720916 AMK720916 ACO720916 SS720916 IW720916 WVI655380 WLM655380 WBQ655380 VRU655380 VHY655380 UYC655380 UOG655380 UEK655380 TUO655380 TKS655380 TAW655380 SRA655380 SHE655380 RXI655380 RNM655380 RDQ655380 QTU655380 QJY655380 QAC655380 PQG655380 PGK655380 OWO655380 OMS655380 OCW655380 NTA655380 NJE655380 MZI655380 MPM655380 MFQ655380 LVU655380 LLY655380 LCC655380 KSG655380 KIK655380 JYO655380 JOS655380 JEW655380 IVA655380 ILE655380 IBI655380 HRM655380 HHQ655380 GXU655380 GNY655380 GEC655380 FUG655380 FKK655380 FAO655380 EQS655380 EGW655380 DXA655380 DNE655380 DDI655380 CTM655380 CJQ655380 BZU655380 BPY655380 BGC655380 AWG655380 AMK655380 ACO655380 SS655380 IW655380 WVI589844 WLM589844 WBQ589844 VRU589844 VHY589844 UYC589844 UOG589844 UEK589844 TUO589844 TKS589844 TAW589844 SRA589844 SHE589844 RXI589844 RNM589844 RDQ589844 QTU589844 QJY589844 QAC589844 PQG589844 PGK589844 OWO589844 OMS589844 OCW589844 NTA589844 NJE589844 MZI589844 MPM589844 MFQ589844 LVU589844 LLY589844 LCC589844 KSG589844 KIK589844 JYO589844 JOS589844 JEW589844 IVA589844 ILE589844 IBI589844 HRM589844 HHQ589844 GXU589844 GNY589844 GEC589844 FUG589844 FKK589844 FAO589844 EQS589844 EGW589844 DXA589844 DNE589844 DDI589844 CTM589844 CJQ589844 BZU589844 BPY589844 BGC589844 AWG589844 AMK589844 ACO589844 SS589844 IW589844 WVI524308 WLM524308 WBQ524308 VRU524308 VHY524308 UYC524308 UOG524308 UEK524308 TUO524308 TKS524308 TAW524308 SRA524308 SHE524308 RXI524308 RNM524308 RDQ524308 QTU524308 QJY524308 QAC524308 PQG524308 PGK524308 OWO524308 OMS524308 OCW524308 NTA524308 NJE524308 MZI524308 MPM524308 MFQ524308 LVU524308 LLY524308 LCC524308 KSG524308 KIK524308 JYO524308 JOS524308 JEW524308 IVA524308 ILE524308 IBI524308 HRM524308 HHQ524308 GXU524308 GNY524308 GEC524308 FUG524308 FKK524308 FAO524308 EQS524308 EGW524308 DXA524308 DNE524308 DDI524308 CTM524308 CJQ524308 BZU524308 BPY524308 BGC524308 AWG524308 AMK524308 ACO524308 SS524308 IW524308 WVI458772 WLM458772 WBQ458772 VRU458772 VHY458772 UYC458772 UOG458772 UEK458772 TUO458772 TKS458772 TAW458772 SRA458772 SHE458772 RXI458772 RNM458772 RDQ458772 QTU458772 QJY458772 QAC458772 PQG458772 PGK458772 OWO458772 OMS458772 OCW458772 NTA458772 NJE458772 MZI458772 MPM458772 MFQ458772 LVU458772 LLY458772 LCC458772 KSG458772 KIK458772 JYO458772 JOS458772 JEW458772 IVA458772 ILE458772 IBI458772 HRM458772 HHQ458772 GXU458772 GNY458772 GEC458772 FUG458772 FKK458772 FAO458772 EQS458772 EGW458772 DXA458772 DNE458772 DDI458772 CTM458772 CJQ458772 BZU458772 BPY458772 BGC458772 AWG458772 AMK458772 ACO458772 SS458772 IW458772 WVI393236 WLM393236 WBQ393236 VRU393236 VHY393236 UYC393236 UOG393236 UEK393236 TUO393236 TKS393236 TAW393236 SRA393236 SHE393236 RXI393236 RNM393236 RDQ393236 QTU393236 QJY393236 QAC393236 PQG393236 PGK393236 OWO393236 OMS393236 OCW393236 NTA393236 NJE393236 MZI393236 MPM393236 MFQ393236 LVU393236 LLY393236 LCC393236 KSG393236 KIK393236 JYO393236 JOS393236 JEW393236 IVA393236 ILE393236 IBI393236 HRM393236 HHQ393236 GXU393236 GNY393236 GEC393236 FUG393236 FKK393236 FAO393236 EQS393236 EGW393236 DXA393236 DNE393236 DDI393236 CTM393236 CJQ393236 BZU393236 BPY393236 BGC393236 AWG393236 AMK393236 ACO393236 SS393236 IW393236 WVI327700 WLM327700 WBQ327700 VRU327700 VHY327700 UYC327700 UOG327700 UEK327700 TUO327700 TKS327700 TAW327700 SRA327700 SHE327700 RXI327700 RNM327700 RDQ327700 QTU327700 QJY327700 QAC327700 PQG327700 PGK327700 OWO327700 OMS327700 OCW327700 NTA327700 NJE327700 MZI327700 MPM327700 MFQ327700 LVU327700 LLY327700 LCC327700 KSG327700 KIK327700 JYO327700 JOS327700 JEW327700 IVA327700 ILE327700 IBI327700 HRM327700 HHQ327700 GXU327700 GNY327700 GEC327700 FUG327700 FKK327700 FAO327700 EQS327700 EGW327700 DXA327700 DNE327700 DDI327700 CTM327700 CJQ327700 BZU327700 BPY327700 BGC327700 AWG327700 AMK327700 ACO327700 SS327700 IW327700 WVI262164 WLM262164 WBQ262164 VRU262164 VHY262164 UYC262164 UOG262164 UEK262164 TUO262164 TKS262164 TAW262164 SRA262164 SHE262164 RXI262164 RNM262164 RDQ262164 QTU262164 QJY262164 QAC262164 PQG262164 PGK262164 OWO262164 OMS262164 OCW262164 NTA262164 NJE262164 MZI262164 MPM262164 MFQ262164 LVU262164 LLY262164 LCC262164 KSG262164 KIK262164 JYO262164 JOS262164 JEW262164 IVA262164 ILE262164 IBI262164 HRM262164 HHQ262164 GXU262164 GNY262164 GEC262164 FUG262164 FKK262164 FAO262164 EQS262164 EGW262164 DXA262164 DNE262164 DDI262164 CTM262164 CJQ262164 BZU262164 BPY262164 BGC262164 AWG262164 AMK262164 ACO262164 SS262164 IW262164 WVI196628 WLM196628 WBQ196628 VRU196628 VHY196628 UYC196628 UOG196628 UEK196628 TUO196628 TKS196628 TAW196628 SRA196628 SHE196628 RXI196628 RNM196628 RDQ196628 QTU196628 QJY196628 QAC196628 PQG196628 PGK196628 OWO196628 OMS196628 OCW196628 NTA196628 NJE196628 MZI196628 MPM196628 MFQ196628 LVU196628 LLY196628 LCC196628 KSG196628 KIK196628 JYO196628 JOS196628 JEW196628 IVA196628 ILE196628 IBI196628 HRM196628 HHQ196628 GXU196628 GNY196628 GEC196628 FUG196628 FKK196628 FAO196628 EQS196628 EGW196628 DXA196628 DNE196628 DDI196628 CTM196628 CJQ196628 BZU196628 BPY196628 BGC196628 AWG196628 AMK196628 ACO196628 SS196628 IW196628 WVI131092 WLM131092 WBQ131092 VRU131092 VHY131092 UYC131092 UOG131092 UEK131092 TUO131092 TKS131092 TAW131092 SRA131092 SHE131092 RXI131092 RNM131092 RDQ131092 QTU131092 QJY131092 QAC131092 PQG131092 PGK131092 OWO131092 OMS131092 OCW131092 NTA131092 NJE131092 MZI131092 MPM131092 MFQ131092 LVU131092 LLY131092 LCC131092 KSG131092 KIK131092 JYO131092 JOS131092 JEW131092 IVA131092 ILE131092 IBI131092 HRM131092 HHQ131092 GXU131092 GNY131092 GEC131092 FUG131092 FKK131092 FAO131092 EQS131092 EGW131092 DXA131092 DNE131092 DDI131092 CTM131092 CJQ131092 BZU131092 BPY131092 BGC131092 AWG131092 AMK131092 ACO131092 SS131092 IW131092 WVI65556 WLM65556 WBQ65556 VRU65556 VHY65556 UYC65556 UOG65556 UEK65556 TUO65556 TKS65556 TAW65556 SRA65556 SHE65556 RXI65556 RNM65556 RDQ65556 QTU65556 QJY65556 QAC65556 PQG65556 PGK65556 OWO65556 OMS65556 OCW65556 NTA65556 NJE65556 MZI65556 MPM65556 MFQ65556 LVU65556 LLY65556 LCC65556 KSG65556 KIK65556 JYO65556 JOS65556 JEW65556 IVA65556 ILE65556 IBI65556 HRM65556 HHQ65556 GXU65556 GNY65556 GEC65556 FUG65556 FKK65556 FAO65556 EQS65556 EGW65556 DXA65556 DNE65556 DDI65556 CTM65556 CJQ65556 BZU65556 BPY65556 BGC65556 AWG65556 AMK65556 ACO65556 SS65556 IW65556 B65556 B131092 B196628 B262164 B327700 B393236 B458772 B524308 B589844 B655380 B720916 B786452 B851988 B917524 B983060">
      <formula1>0</formula1>
      <formula2>12</formula2>
    </dataValidation>
    <dataValidation type="whole" allowBlank="1" showInputMessage="1" showErrorMessage="1" errorTitle="Coda Audio" error="YOU HAVE ENTERED A WRONG NUMBER OF CABINETS" promptTitle="Coda Audio" prompt="ENTER THE NUMBER OF CABINETS FROM 1 UP TO 24" sqref="WVI983116 WLM983116 WBQ983116 VRU983116 VHY983116 UYC983116 UOG983116 UEK983116 TUO983116 TKS983116 TAW983116 SRA983116 SHE983116 RXI983116 RNM983116 RDQ983116 QTU983116 QJY983116 QAC983116 PQG983116 PGK983116 OWO983116 OMS983116 OCW983116 NTA983116 NJE983116 MZI983116 MPM983116 MFQ983116 LVU983116 LLY983116 LCC983116 KSG983116 KIK983116 JYO983116 JOS983116 JEW983116 IVA983116 ILE983116 IBI983116 HRM983116 HHQ983116 GXU983116 GNY983116 GEC983116 FUG983116 FKK983116 FAO983116 EQS983116 EGW983116 DXA983116 DNE983116 DDI983116 CTM983116 CJQ983116 BZU983116 BPY983116 BGC983116 AWG983116 AMK983116 ACO983116 SS983116 IW983116 WVI917580 WLM917580 WBQ917580 VRU917580 VHY917580 UYC917580 UOG917580 UEK917580 TUO917580 TKS917580 TAW917580 SRA917580 SHE917580 RXI917580 RNM917580 RDQ917580 QTU917580 QJY917580 QAC917580 PQG917580 PGK917580 OWO917580 OMS917580 OCW917580 NTA917580 NJE917580 MZI917580 MPM917580 MFQ917580 LVU917580 LLY917580 LCC917580 KSG917580 KIK917580 JYO917580 JOS917580 JEW917580 IVA917580 ILE917580 IBI917580 HRM917580 HHQ917580 GXU917580 GNY917580 GEC917580 FUG917580 FKK917580 FAO917580 EQS917580 EGW917580 DXA917580 DNE917580 DDI917580 CTM917580 CJQ917580 BZU917580 BPY917580 BGC917580 AWG917580 AMK917580 ACO917580 SS917580 IW917580 WVI852044 WLM852044 WBQ852044 VRU852044 VHY852044 UYC852044 UOG852044 UEK852044 TUO852044 TKS852044 TAW852044 SRA852044 SHE852044 RXI852044 RNM852044 RDQ852044 QTU852044 QJY852044 QAC852044 PQG852044 PGK852044 OWO852044 OMS852044 OCW852044 NTA852044 NJE852044 MZI852044 MPM852044 MFQ852044 LVU852044 LLY852044 LCC852044 KSG852044 KIK852044 JYO852044 JOS852044 JEW852044 IVA852044 ILE852044 IBI852044 HRM852044 HHQ852044 GXU852044 GNY852044 GEC852044 FUG852044 FKK852044 FAO852044 EQS852044 EGW852044 DXA852044 DNE852044 DDI852044 CTM852044 CJQ852044 BZU852044 BPY852044 BGC852044 AWG852044 AMK852044 ACO852044 SS852044 IW852044 WVI786508 WLM786508 WBQ786508 VRU786508 VHY786508 UYC786508 UOG786508 UEK786508 TUO786508 TKS786508 TAW786508 SRA786508 SHE786508 RXI786508 RNM786508 RDQ786508 QTU786508 QJY786508 QAC786508 PQG786508 PGK786508 OWO786508 OMS786508 OCW786508 NTA786508 NJE786508 MZI786508 MPM786508 MFQ786508 LVU786508 LLY786508 LCC786508 KSG786508 KIK786508 JYO786508 JOS786508 JEW786508 IVA786508 ILE786508 IBI786508 HRM786508 HHQ786508 GXU786508 GNY786508 GEC786508 FUG786508 FKK786508 FAO786508 EQS786508 EGW786508 DXA786508 DNE786508 DDI786508 CTM786508 CJQ786508 BZU786508 BPY786508 BGC786508 AWG786508 AMK786508 ACO786508 SS786508 IW786508 WVI720972 WLM720972 WBQ720972 VRU720972 VHY720972 UYC720972 UOG720972 UEK720972 TUO720972 TKS720972 TAW720972 SRA720972 SHE720972 RXI720972 RNM720972 RDQ720972 QTU720972 QJY720972 QAC720972 PQG720972 PGK720972 OWO720972 OMS720972 OCW720972 NTA720972 NJE720972 MZI720972 MPM720972 MFQ720972 LVU720972 LLY720972 LCC720972 KSG720972 KIK720972 JYO720972 JOS720972 JEW720972 IVA720972 ILE720972 IBI720972 HRM720972 HHQ720972 GXU720972 GNY720972 GEC720972 FUG720972 FKK720972 FAO720972 EQS720972 EGW720972 DXA720972 DNE720972 DDI720972 CTM720972 CJQ720972 BZU720972 BPY720972 BGC720972 AWG720972 AMK720972 ACO720972 SS720972 IW720972 WVI655436 WLM655436 WBQ655436 VRU655436 VHY655436 UYC655436 UOG655436 UEK655436 TUO655436 TKS655436 TAW655436 SRA655436 SHE655436 RXI655436 RNM655436 RDQ655436 QTU655436 QJY655436 QAC655436 PQG655436 PGK655436 OWO655436 OMS655436 OCW655436 NTA655436 NJE655436 MZI655436 MPM655436 MFQ655436 LVU655436 LLY655436 LCC655436 KSG655436 KIK655436 JYO655436 JOS655436 JEW655436 IVA655436 ILE655436 IBI655436 HRM655436 HHQ655436 GXU655436 GNY655436 GEC655436 FUG655436 FKK655436 FAO655436 EQS655436 EGW655436 DXA655436 DNE655436 DDI655436 CTM655436 CJQ655436 BZU655436 BPY655436 BGC655436 AWG655436 AMK655436 ACO655436 SS655436 IW655436 WVI589900 WLM589900 WBQ589900 VRU589900 VHY589900 UYC589900 UOG589900 UEK589900 TUO589900 TKS589900 TAW589900 SRA589900 SHE589900 RXI589900 RNM589900 RDQ589900 QTU589900 QJY589900 QAC589900 PQG589900 PGK589900 OWO589900 OMS589900 OCW589900 NTA589900 NJE589900 MZI589900 MPM589900 MFQ589900 LVU589900 LLY589900 LCC589900 KSG589900 KIK589900 JYO589900 JOS589900 JEW589900 IVA589900 ILE589900 IBI589900 HRM589900 HHQ589900 GXU589900 GNY589900 GEC589900 FUG589900 FKK589900 FAO589900 EQS589900 EGW589900 DXA589900 DNE589900 DDI589900 CTM589900 CJQ589900 BZU589900 BPY589900 BGC589900 AWG589900 AMK589900 ACO589900 SS589900 IW589900 WVI524364 WLM524364 WBQ524364 VRU524364 VHY524364 UYC524364 UOG524364 UEK524364 TUO524364 TKS524364 TAW524364 SRA524364 SHE524364 RXI524364 RNM524364 RDQ524364 QTU524364 QJY524364 QAC524364 PQG524364 PGK524364 OWO524364 OMS524364 OCW524364 NTA524364 NJE524364 MZI524364 MPM524364 MFQ524364 LVU524364 LLY524364 LCC524364 KSG524364 KIK524364 JYO524364 JOS524364 JEW524364 IVA524364 ILE524364 IBI524364 HRM524364 HHQ524364 GXU524364 GNY524364 GEC524364 FUG524364 FKK524364 FAO524364 EQS524364 EGW524364 DXA524364 DNE524364 DDI524364 CTM524364 CJQ524364 BZU524364 BPY524364 BGC524364 AWG524364 AMK524364 ACO524364 SS524364 IW524364 WVI458828 WLM458828 WBQ458828 VRU458828 VHY458828 UYC458828 UOG458828 UEK458828 TUO458828 TKS458828 TAW458828 SRA458828 SHE458828 RXI458828 RNM458828 RDQ458828 QTU458828 QJY458828 QAC458828 PQG458828 PGK458828 OWO458828 OMS458828 OCW458828 NTA458828 NJE458828 MZI458828 MPM458828 MFQ458828 LVU458828 LLY458828 LCC458828 KSG458828 KIK458828 JYO458828 JOS458828 JEW458828 IVA458828 ILE458828 IBI458828 HRM458828 HHQ458828 GXU458828 GNY458828 GEC458828 FUG458828 FKK458828 FAO458828 EQS458828 EGW458828 DXA458828 DNE458828 DDI458828 CTM458828 CJQ458828 BZU458828 BPY458828 BGC458828 AWG458828 AMK458828 ACO458828 SS458828 IW458828 WVI393292 WLM393292 WBQ393292 VRU393292 VHY393292 UYC393292 UOG393292 UEK393292 TUO393292 TKS393292 TAW393292 SRA393292 SHE393292 RXI393292 RNM393292 RDQ393292 QTU393292 QJY393292 QAC393292 PQG393292 PGK393292 OWO393292 OMS393292 OCW393292 NTA393292 NJE393292 MZI393292 MPM393292 MFQ393292 LVU393292 LLY393292 LCC393292 KSG393292 KIK393292 JYO393292 JOS393292 JEW393292 IVA393292 ILE393292 IBI393292 HRM393292 HHQ393292 GXU393292 GNY393292 GEC393292 FUG393292 FKK393292 FAO393292 EQS393292 EGW393292 DXA393292 DNE393292 DDI393292 CTM393292 CJQ393292 BZU393292 BPY393292 BGC393292 AWG393292 AMK393292 ACO393292 SS393292 IW393292 WVI327756 WLM327756 WBQ327756 VRU327756 VHY327756 UYC327756 UOG327756 UEK327756 TUO327756 TKS327756 TAW327756 SRA327756 SHE327756 RXI327756 RNM327756 RDQ327756 QTU327756 QJY327756 QAC327756 PQG327756 PGK327756 OWO327756 OMS327756 OCW327756 NTA327756 NJE327756 MZI327756 MPM327756 MFQ327756 LVU327756 LLY327756 LCC327756 KSG327756 KIK327756 JYO327756 JOS327756 JEW327756 IVA327756 ILE327756 IBI327756 HRM327756 HHQ327756 GXU327756 GNY327756 GEC327756 FUG327756 FKK327756 FAO327756 EQS327756 EGW327756 DXA327756 DNE327756 DDI327756 CTM327756 CJQ327756 BZU327756 BPY327756 BGC327756 AWG327756 AMK327756 ACO327756 SS327756 IW327756 WVI262220 WLM262220 WBQ262220 VRU262220 VHY262220 UYC262220 UOG262220 UEK262220 TUO262220 TKS262220 TAW262220 SRA262220 SHE262220 RXI262220 RNM262220 RDQ262220 QTU262220 QJY262220 QAC262220 PQG262220 PGK262220 OWO262220 OMS262220 OCW262220 NTA262220 NJE262220 MZI262220 MPM262220 MFQ262220 LVU262220 LLY262220 LCC262220 KSG262220 KIK262220 JYO262220 JOS262220 JEW262220 IVA262220 ILE262220 IBI262220 HRM262220 HHQ262220 GXU262220 GNY262220 GEC262220 FUG262220 FKK262220 FAO262220 EQS262220 EGW262220 DXA262220 DNE262220 DDI262220 CTM262220 CJQ262220 BZU262220 BPY262220 BGC262220 AWG262220 AMK262220 ACO262220 SS262220 IW262220 WVI196684 WLM196684 WBQ196684 VRU196684 VHY196684 UYC196684 UOG196684 UEK196684 TUO196684 TKS196684 TAW196684 SRA196684 SHE196684 RXI196684 RNM196684 RDQ196684 QTU196684 QJY196684 QAC196684 PQG196684 PGK196684 OWO196684 OMS196684 OCW196684 NTA196684 NJE196684 MZI196684 MPM196684 MFQ196684 LVU196684 LLY196684 LCC196684 KSG196684 KIK196684 JYO196684 JOS196684 JEW196684 IVA196684 ILE196684 IBI196684 HRM196684 HHQ196684 GXU196684 GNY196684 GEC196684 FUG196684 FKK196684 FAO196684 EQS196684 EGW196684 DXA196684 DNE196684 DDI196684 CTM196684 CJQ196684 BZU196684 BPY196684 BGC196684 AWG196684 AMK196684 ACO196684 SS196684 IW196684 WVI131148 WLM131148 WBQ131148 VRU131148 VHY131148 UYC131148 UOG131148 UEK131148 TUO131148 TKS131148 TAW131148 SRA131148 SHE131148 RXI131148 RNM131148 RDQ131148 QTU131148 QJY131148 QAC131148 PQG131148 PGK131148 OWO131148 OMS131148 OCW131148 NTA131148 NJE131148 MZI131148 MPM131148 MFQ131148 LVU131148 LLY131148 LCC131148 KSG131148 KIK131148 JYO131148 JOS131148 JEW131148 IVA131148 ILE131148 IBI131148 HRM131148 HHQ131148 GXU131148 GNY131148 GEC131148 FUG131148 FKK131148 FAO131148 EQS131148 EGW131148 DXA131148 DNE131148 DDI131148 CTM131148 CJQ131148 BZU131148 BPY131148 BGC131148 AWG131148 AMK131148 ACO131148 SS131148 IW131148 WVI65612 WLM65612 WBQ65612 VRU65612 VHY65612 UYC65612 UOG65612 UEK65612 TUO65612 TKS65612 TAW65612 SRA65612 SHE65612 RXI65612 RNM65612 RDQ65612 QTU65612 QJY65612 QAC65612 PQG65612 PGK65612 OWO65612 OMS65612 OCW65612 NTA65612 NJE65612 MZI65612 MPM65612 MFQ65612 LVU65612 LLY65612 LCC65612 KSG65612 KIK65612 JYO65612 JOS65612 JEW65612 IVA65612 ILE65612 IBI65612 HRM65612 HHQ65612 GXU65612 GNY65612 GEC65612 FUG65612 FKK65612 FAO65612 EQS65612 EGW65612 DXA65612 DNE65612 DDI65612 CTM65612 CJQ65612 BZU65612 BPY65612 BGC65612 AWG65612 AMK65612 ACO65612 SS65612 IW65612 WVI76 WLM76 WBQ76 VRU76 VHY76 UYC76 UOG76 UEK76 TUO76 TKS76 TAW76 SRA76 SHE76 RXI76 RNM76 RDQ76 QTU76 QJY76 QAC76 PQG76 PGK76 OWO76 OMS76 OCW76 NTA76 NJE76 MZI76 MPM76 MFQ76 LVU76 LLY76 LCC76 KSG76 KIK76 JYO76 JOS76 JEW76 IVA76 ILE76 IBI76 HRM76 HHQ76 GXU76 GNY76 GEC76 FUG76 FKK76 FAO76 EQS76 EGW76 DXA76 DNE76 DDI76 CTM76 CJQ76 BZU76 BPY76 BGC76 AWG76 AMK76 ACO76 SS76 IW76 WVI983081 WLM983081 WBQ983081 VRU983081 VHY983081 UYC983081 UOG983081 UEK983081 TUO983081 TKS983081 TAW983081 SRA983081 SHE983081 RXI983081 RNM983081 RDQ983081 QTU983081 QJY983081 QAC983081 PQG983081 PGK983081 OWO983081 OMS983081 OCW983081 NTA983081 NJE983081 MZI983081 MPM983081 MFQ983081 LVU983081 LLY983081 LCC983081 KSG983081 KIK983081 JYO983081 JOS983081 JEW983081 IVA983081 ILE983081 IBI983081 HRM983081 HHQ983081 GXU983081 GNY983081 GEC983081 FUG983081 FKK983081 FAO983081 EQS983081 EGW983081 DXA983081 DNE983081 DDI983081 CTM983081 CJQ983081 BZU983081 BPY983081 BGC983081 AWG983081 AMK983081 ACO983081 SS983081 IW983081 WVI917545 WLM917545 WBQ917545 VRU917545 VHY917545 UYC917545 UOG917545 UEK917545 TUO917545 TKS917545 TAW917545 SRA917545 SHE917545 RXI917545 RNM917545 RDQ917545 QTU917545 QJY917545 QAC917545 PQG917545 PGK917545 OWO917545 OMS917545 OCW917545 NTA917545 NJE917545 MZI917545 MPM917545 MFQ917545 LVU917545 LLY917545 LCC917545 KSG917545 KIK917545 JYO917545 JOS917545 JEW917545 IVA917545 ILE917545 IBI917545 HRM917545 HHQ917545 GXU917545 GNY917545 GEC917545 FUG917545 FKK917545 FAO917545 EQS917545 EGW917545 DXA917545 DNE917545 DDI917545 CTM917545 CJQ917545 BZU917545 BPY917545 BGC917545 AWG917545 AMK917545 ACO917545 SS917545 IW917545 WVI852009 WLM852009 WBQ852009 VRU852009 VHY852009 UYC852009 UOG852009 UEK852009 TUO852009 TKS852009 TAW852009 SRA852009 SHE852009 RXI852009 RNM852009 RDQ852009 QTU852009 QJY852009 QAC852009 PQG852009 PGK852009 OWO852009 OMS852009 OCW852009 NTA852009 NJE852009 MZI852009 MPM852009 MFQ852009 LVU852009 LLY852009 LCC852009 KSG852009 KIK852009 JYO852009 JOS852009 JEW852009 IVA852009 ILE852009 IBI852009 HRM852009 HHQ852009 GXU852009 GNY852009 GEC852009 FUG852009 FKK852009 FAO852009 EQS852009 EGW852009 DXA852009 DNE852009 DDI852009 CTM852009 CJQ852009 BZU852009 BPY852009 BGC852009 AWG852009 AMK852009 ACO852009 SS852009 IW852009 WVI786473 WLM786473 WBQ786473 VRU786473 VHY786473 UYC786473 UOG786473 UEK786473 TUO786473 TKS786473 TAW786473 SRA786473 SHE786473 RXI786473 RNM786473 RDQ786473 QTU786473 QJY786473 QAC786473 PQG786473 PGK786473 OWO786473 OMS786473 OCW786473 NTA786473 NJE786473 MZI786473 MPM786473 MFQ786473 LVU786473 LLY786473 LCC786473 KSG786473 KIK786473 JYO786473 JOS786473 JEW786473 IVA786473 ILE786473 IBI786473 HRM786473 HHQ786473 GXU786473 GNY786473 GEC786473 FUG786473 FKK786473 FAO786473 EQS786473 EGW786473 DXA786473 DNE786473 DDI786473 CTM786473 CJQ786473 BZU786473 BPY786473 BGC786473 AWG786473 AMK786473 ACO786473 SS786473 IW786473 WVI720937 WLM720937 WBQ720937 VRU720937 VHY720937 UYC720937 UOG720937 UEK720937 TUO720937 TKS720937 TAW720937 SRA720937 SHE720937 RXI720937 RNM720937 RDQ720937 QTU720937 QJY720937 QAC720937 PQG720937 PGK720937 OWO720937 OMS720937 OCW720937 NTA720937 NJE720937 MZI720937 MPM720937 MFQ720937 LVU720937 LLY720937 LCC720937 KSG720937 KIK720937 JYO720937 JOS720937 JEW720937 IVA720937 ILE720937 IBI720937 HRM720937 HHQ720937 GXU720937 GNY720937 GEC720937 FUG720937 FKK720937 FAO720937 EQS720937 EGW720937 DXA720937 DNE720937 DDI720937 CTM720937 CJQ720937 BZU720937 BPY720937 BGC720937 AWG720937 AMK720937 ACO720937 SS720937 IW720937 WVI655401 WLM655401 WBQ655401 VRU655401 VHY655401 UYC655401 UOG655401 UEK655401 TUO655401 TKS655401 TAW655401 SRA655401 SHE655401 RXI655401 RNM655401 RDQ655401 QTU655401 QJY655401 QAC655401 PQG655401 PGK655401 OWO655401 OMS655401 OCW655401 NTA655401 NJE655401 MZI655401 MPM655401 MFQ655401 LVU655401 LLY655401 LCC655401 KSG655401 KIK655401 JYO655401 JOS655401 JEW655401 IVA655401 ILE655401 IBI655401 HRM655401 HHQ655401 GXU655401 GNY655401 GEC655401 FUG655401 FKK655401 FAO655401 EQS655401 EGW655401 DXA655401 DNE655401 DDI655401 CTM655401 CJQ655401 BZU655401 BPY655401 BGC655401 AWG655401 AMK655401 ACO655401 SS655401 IW655401 WVI589865 WLM589865 WBQ589865 VRU589865 VHY589865 UYC589865 UOG589865 UEK589865 TUO589865 TKS589865 TAW589865 SRA589865 SHE589865 RXI589865 RNM589865 RDQ589865 QTU589865 QJY589865 QAC589865 PQG589865 PGK589865 OWO589865 OMS589865 OCW589865 NTA589865 NJE589865 MZI589865 MPM589865 MFQ589865 LVU589865 LLY589865 LCC589865 KSG589865 KIK589865 JYO589865 JOS589865 JEW589865 IVA589865 ILE589865 IBI589865 HRM589865 HHQ589865 GXU589865 GNY589865 GEC589865 FUG589865 FKK589865 FAO589865 EQS589865 EGW589865 DXA589865 DNE589865 DDI589865 CTM589865 CJQ589865 BZU589865 BPY589865 BGC589865 AWG589865 AMK589865 ACO589865 SS589865 IW589865 WVI524329 WLM524329 WBQ524329 VRU524329 VHY524329 UYC524329 UOG524329 UEK524329 TUO524329 TKS524329 TAW524329 SRA524329 SHE524329 RXI524329 RNM524329 RDQ524329 QTU524329 QJY524329 QAC524329 PQG524329 PGK524329 OWO524329 OMS524329 OCW524329 NTA524329 NJE524329 MZI524329 MPM524329 MFQ524329 LVU524329 LLY524329 LCC524329 KSG524329 KIK524329 JYO524329 JOS524329 JEW524329 IVA524329 ILE524329 IBI524329 HRM524329 HHQ524329 GXU524329 GNY524329 GEC524329 FUG524329 FKK524329 FAO524329 EQS524329 EGW524329 DXA524329 DNE524329 DDI524329 CTM524329 CJQ524329 BZU524329 BPY524329 BGC524329 AWG524329 AMK524329 ACO524329 SS524329 IW524329 WVI458793 WLM458793 WBQ458793 VRU458793 VHY458793 UYC458793 UOG458793 UEK458793 TUO458793 TKS458793 TAW458793 SRA458793 SHE458793 RXI458793 RNM458793 RDQ458793 QTU458793 QJY458793 QAC458793 PQG458793 PGK458793 OWO458793 OMS458793 OCW458793 NTA458793 NJE458793 MZI458793 MPM458793 MFQ458793 LVU458793 LLY458793 LCC458793 KSG458793 KIK458793 JYO458793 JOS458793 JEW458793 IVA458793 ILE458793 IBI458793 HRM458793 HHQ458793 GXU458793 GNY458793 GEC458793 FUG458793 FKK458793 FAO458793 EQS458793 EGW458793 DXA458793 DNE458793 DDI458793 CTM458793 CJQ458793 BZU458793 BPY458793 BGC458793 AWG458793 AMK458793 ACO458793 SS458793 IW458793 WVI393257 WLM393257 WBQ393257 VRU393257 VHY393257 UYC393257 UOG393257 UEK393257 TUO393257 TKS393257 TAW393257 SRA393257 SHE393257 RXI393257 RNM393257 RDQ393257 QTU393257 QJY393257 QAC393257 PQG393257 PGK393257 OWO393257 OMS393257 OCW393257 NTA393257 NJE393257 MZI393257 MPM393257 MFQ393257 LVU393257 LLY393257 LCC393257 KSG393257 KIK393257 JYO393257 JOS393257 JEW393257 IVA393257 ILE393257 IBI393257 HRM393257 HHQ393257 GXU393257 GNY393257 GEC393257 FUG393257 FKK393257 FAO393257 EQS393257 EGW393257 DXA393257 DNE393257 DDI393257 CTM393257 CJQ393257 BZU393257 BPY393257 BGC393257 AWG393257 AMK393257 ACO393257 SS393257 IW393257 WVI327721 WLM327721 WBQ327721 VRU327721 VHY327721 UYC327721 UOG327721 UEK327721 TUO327721 TKS327721 TAW327721 SRA327721 SHE327721 RXI327721 RNM327721 RDQ327721 QTU327721 QJY327721 QAC327721 PQG327721 PGK327721 OWO327721 OMS327721 OCW327721 NTA327721 NJE327721 MZI327721 MPM327721 MFQ327721 LVU327721 LLY327721 LCC327721 KSG327721 KIK327721 JYO327721 JOS327721 JEW327721 IVA327721 ILE327721 IBI327721 HRM327721 HHQ327721 GXU327721 GNY327721 GEC327721 FUG327721 FKK327721 FAO327721 EQS327721 EGW327721 DXA327721 DNE327721 DDI327721 CTM327721 CJQ327721 BZU327721 BPY327721 BGC327721 AWG327721 AMK327721 ACO327721 SS327721 IW327721 WVI262185 WLM262185 WBQ262185 VRU262185 VHY262185 UYC262185 UOG262185 UEK262185 TUO262185 TKS262185 TAW262185 SRA262185 SHE262185 RXI262185 RNM262185 RDQ262185 QTU262185 QJY262185 QAC262185 PQG262185 PGK262185 OWO262185 OMS262185 OCW262185 NTA262185 NJE262185 MZI262185 MPM262185 MFQ262185 LVU262185 LLY262185 LCC262185 KSG262185 KIK262185 JYO262185 JOS262185 JEW262185 IVA262185 ILE262185 IBI262185 HRM262185 HHQ262185 GXU262185 GNY262185 GEC262185 FUG262185 FKK262185 FAO262185 EQS262185 EGW262185 DXA262185 DNE262185 DDI262185 CTM262185 CJQ262185 BZU262185 BPY262185 BGC262185 AWG262185 AMK262185 ACO262185 SS262185 IW262185 WVI196649 WLM196649 WBQ196649 VRU196649 VHY196649 UYC196649 UOG196649 UEK196649 TUO196649 TKS196649 TAW196649 SRA196649 SHE196649 RXI196649 RNM196649 RDQ196649 QTU196649 QJY196649 QAC196649 PQG196649 PGK196649 OWO196649 OMS196649 OCW196649 NTA196649 NJE196649 MZI196649 MPM196649 MFQ196649 LVU196649 LLY196649 LCC196649 KSG196649 KIK196649 JYO196649 JOS196649 JEW196649 IVA196649 ILE196649 IBI196649 HRM196649 HHQ196649 GXU196649 GNY196649 GEC196649 FUG196649 FKK196649 FAO196649 EQS196649 EGW196649 DXA196649 DNE196649 DDI196649 CTM196649 CJQ196649 BZU196649 BPY196649 BGC196649 AWG196649 AMK196649 ACO196649 SS196649 IW196649 WVI131113 WLM131113 WBQ131113 VRU131113 VHY131113 UYC131113 UOG131113 UEK131113 TUO131113 TKS131113 TAW131113 SRA131113 SHE131113 RXI131113 RNM131113 RDQ131113 QTU131113 QJY131113 QAC131113 PQG131113 PGK131113 OWO131113 OMS131113 OCW131113 NTA131113 NJE131113 MZI131113 MPM131113 MFQ131113 LVU131113 LLY131113 LCC131113 KSG131113 KIK131113 JYO131113 JOS131113 JEW131113 IVA131113 ILE131113 IBI131113 HRM131113 HHQ131113 GXU131113 GNY131113 GEC131113 FUG131113 FKK131113 FAO131113 EQS131113 EGW131113 DXA131113 DNE131113 DDI131113 CTM131113 CJQ131113 BZU131113 BPY131113 BGC131113 AWG131113 AMK131113 ACO131113 SS131113 IW131113 WVI65577 WLM65577 WBQ65577 VRU65577 VHY65577 UYC65577 UOG65577 UEK65577 TUO65577 TKS65577 TAW65577 SRA65577 SHE65577 RXI65577 RNM65577 RDQ65577 QTU65577 QJY65577 QAC65577 PQG65577 PGK65577 OWO65577 OMS65577 OCW65577 NTA65577 NJE65577 MZI65577 MPM65577 MFQ65577 LVU65577 LLY65577 LCC65577 KSG65577 KIK65577 JYO65577 JOS65577 JEW65577 IVA65577 ILE65577 IBI65577 HRM65577 HHQ65577 GXU65577 GNY65577 GEC65577 FUG65577 FKK65577 FAO65577 EQS65577 EGW65577 DXA65577 DNE65577 DDI65577 CTM65577 CJQ65577 BZU65577 BPY65577 BGC65577 AWG65577 AMK65577 ACO65577 SS65577 IW65577 B65577 B131113 B196649 B262185 B327721 B393257 B458793 B524329 B589865 B655401 B720937 B786473 B852009 B917545 B983081 B76 B65612 B131148 B196684 B262220 B327756 B393292 B458828 B524364 B589900 B655436 B720972 B786508 B852044 B917580 B983116">
      <formula1>1</formula1>
      <formula2>24</formula2>
    </dataValidation>
    <dataValidation type="whole" allowBlank="1" showInputMessage="1" showErrorMessage="1" sqref="D79">
      <formula1>0</formula1>
      <formula2>6</formula2>
    </dataValidation>
    <dataValidation type="whole" allowBlank="1" showInputMessage="1" showErrorMessage="1" sqref="D80:D102">
      <formula1>0</formula1>
      <formula2>12</formula2>
    </dataValidation>
  </dataValidation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 8</vt:lpstr>
    </vt:vector>
  </TitlesOfParts>
  <Company>CODA AUDIO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Stanislav</dc:creator>
  <cp:lastModifiedBy>chrisy</cp:lastModifiedBy>
  <dcterms:created xsi:type="dcterms:W3CDTF">2009-10-07T12:24:30Z</dcterms:created>
  <dcterms:modified xsi:type="dcterms:W3CDTF">2014-09-19T10:22:23Z</dcterms:modified>
</cp:coreProperties>
</file>